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P:\ENC-ARES-CIMMF\2. Médico-Social\SAAD\1. EC SAD 2025\02. Etablissements\5. Sessions d'information\2. Session d'information ISENCE\Pour publication\"/>
    </mc:Choice>
  </mc:AlternateContent>
  <xr:revisionPtr revIDLastSave="0" documentId="13_ncr:1_{14EFC15C-6720-4080-8A9A-01EA2F058DB0}" xr6:coauthVersionLast="47" xr6:coauthVersionMax="47" xr10:uidLastSave="{00000000-0000-0000-0000-000000000000}"/>
  <bookViews>
    <workbookView xWindow="-75" yWindow="-16320" windowWidth="29040" windowHeight="15720" tabRatio="927" activeTab="5" xr2:uid="{1A655BF4-0A43-483C-96AA-46DED42A74D4}"/>
  </bookViews>
  <sheets>
    <sheet name="1. DA" sheetId="1" r:id="rId1"/>
    <sheet name="2. PC- Ch" sheetId="7" r:id="rId2"/>
    <sheet name="2. PC - Pdt" sheetId="8" r:id="rId3"/>
    <sheet name="2. CB" sheetId="10" r:id="rId4"/>
    <sheet name="3.SA" sheetId="21" r:id="rId5"/>
    <sheet name="4. ETP" sheetId="31" r:id="rId6"/>
    <sheet name="5.Ctrl" sheetId="27" r:id="rId7"/>
    <sheet name="4. ETP old" sheetId="28" state="hidden" r:id="rId8"/>
  </sheets>
  <definedNames>
    <definedName name="_xlnm._FilterDatabase" localSheetId="2" hidden="1">'2. PC - Pdt'!$E$3:$Q$74</definedName>
    <definedName name="_xlnm._FilterDatabase" localSheetId="1" hidden="1">'2. PC- Ch'!$B$5:$H$165</definedName>
    <definedName name="_xlnm._FilterDatabase" localSheetId="4" hidden="1">'3.SA'!$A$7:$AH$158</definedName>
    <definedName name="import_charges">'2. PC- Ch'!$A$7:$H$168</definedName>
    <definedName name="import_credit_bail">'2. CB'!$B$7:$H$16</definedName>
    <definedName name="import_finess">'1. DA'!$B$6:$C$10</definedName>
    <definedName name="import_produits">'2. PC - Pdt'!$A$6:$Q$837:'2. PC- Ch'!$P$85</definedName>
    <definedName name="import_sections">'3.SA'!$G$7:$AH$157</definedName>
    <definedName name="TOT_H">'1. DA'!$E$37</definedName>
    <definedName name="_xlnm.Print_Area" localSheetId="2">'2. PC - Pdt'!$A$1:$S$73</definedName>
    <definedName name="_xlnm.Print_Area" localSheetId="1">'2. PC- Ch'!$A$1:$J$168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2" i="31" l="1"/>
  <c r="K102" i="31"/>
  <c r="I102" i="31"/>
  <c r="H102" i="31"/>
  <c r="F102" i="31"/>
  <c r="E102" i="31"/>
  <c r="K97" i="31"/>
  <c r="K95" i="31"/>
  <c r="H95" i="31"/>
  <c r="E95" i="31"/>
  <c r="H97" i="31"/>
  <c r="E97" i="31"/>
  <c r="E78" i="31"/>
  <c r="G78" i="31" s="1"/>
  <c r="H78" i="31"/>
  <c r="K78" i="31"/>
  <c r="K76" i="31"/>
  <c r="H76" i="31"/>
  <c r="E76" i="31"/>
  <c r="L97" i="31"/>
  <c r="M97" i="31"/>
  <c r="I97" i="31"/>
  <c r="J97" i="31"/>
  <c r="F97" i="31"/>
  <c r="G97" i="31"/>
  <c r="L78" i="31"/>
  <c r="M78" i="31" s="1"/>
  <c r="I78" i="31"/>
  <c r="J78" i="31"/>
  <c r="F78" i="31"/>
  <c r="E32" i="31"/>
  <c r="AM141" i="21"/>
  <c r="E141" i="21" s="1"/>
  <c r="AM138" i="21"/>
  <c r="E138" i="21" s="1"/>
  <c r="AM87" i="21"/>
  <c r="AM86" i="21"/>
  <c r="E86" i="21" s="1"/>
  <c r="AM85" i="21"/>
  <c r="AM61" i="21"/>
  <c r="AM58" i="21"/>
  <c r="AM55" i="21"/>
  <c r="E55" i="21" s="1"/>
  <c r="AM54" i="21"/>
  <c r="E54" i="21" s="1"/>
  <c r="AM46" i="21"/>
  <c r="E46" i="21" s="1"/>
  <c r="AM29" i="21"/>
  <c r="AM28" i="21"/>
  <c r="AM27" i="21"/>
  <c r="E28" i="21"/>
  <c r="E27" i="21"/>
  <c r="E26" i="21"/>
  <c r="E25" i="21"/>
  <c r="E58" i="21"/>
  <c r="E61" i="21"/>
  <c r="E85" i="21"/>
  <c r="K86" i="21"/>
  <c r="J86" i="21"/>
  <c r="J55" i="21"/>
  <c r="K55" i="21" s="1"/>
  <c r="J28" i="21"/>
  <c r="K28" i="21" s="1"/>
  <c r="J8" i="21"/>
  <c r="K8" i="21" s="1"/>
  <c r="AM8" i="21"/>
  <c r="J9" i="21"/>
  <c r="Y9" i="21" s="1"/>
  <c r="AM9" i="21" s="1"/>
  <c r="J10" i="21"/>
  <c r="K10" i="21" s="1"/>
  <c r="AM10" i="21"/>
  <c r="J11" i="21"/>
  <c r="K11" i="21" s="1"/>
  <c r="AM11" i="21"/>
  <c r="J12" i="21"/>
  <c r="AB12" i="21"/>
  <c r="AM12" i="21" s="1"/>
  <c r="J13" i="21"/>
  <c r="AA13" i="21" s="1"/>
  <c r="J14" i="21"/>
  <c r="U14" i="21" s="1"/>
  <c r="J15" i="21"/>
  <c r="K15" i="21" s="1"/>
  <c r="AM15" i="21"/>
  <c r="J16" i="21"/>
  <c r="AB16" i="21" s="1"/>
  <c r="AM16" i="21" s="1"/>
  <c r="J17" i="21"/>
  <c r="AB17" i="21" s="1"/>
  <c r="J18" i="21"/>
  <c r="AB18" i="21" s="1"/>
  <c r="AM18" i="21" s="1"/>
  <c r="J19" i="21"/>
  <c r="Y19" i="21" s="1"/>
  <c r="AM19" i="21" s="1"/>
  <c r="K19" i="21"/>
  <c r="E19" i="21" s="1"/>
  <c r="J20" i="21"/>
  <c r="K20" i="21" s="1"/>
  <c r="AM20" i="21"/>
  <c r="J21" i="21"/>
  <c r="K21" i="21" s="1"/>
  <c r="AM21" i="21"/>
  <c r="J22" i="21"/>
  <c r="K22" i="21" s="1"/>
  <c r="AM22" i="21"/>
  <c r="AM23" i="21"/>
  <c r="J24" i="21"/>
  <c r="K24" i="21" s="1"/>
  <c r="AM24" i="21"/>
  <c r="J25" i="21"/>
  <c r="K25" i="21" s="1"/>
  <c r="AM25" i="21"/>
  <c r="J26" i="21"/>
  <c r="K26" i="21" s="1"/>
  <c r="AM26" i="21"/>
  <c r="J27" i="21"/>
  <c r="K27" i="21" s="1"/>
  <c r="J29" i="21"/>
  <c r="K29" i="21" s="1"/>
  <c r="J30" i="21"/>
  <c r="K30" i="21" s="1"/>
  <c r="AM30" i="21"/>
  <c r="J31" i="21"/>
  <c r="AD31" i="21"/>
  <c r="AG31" i="21"/>
  <c r="J32" i="21"/>
  <c r="Y32" i="21"/>
  <c r="AG32" i="21"/>
  <c r="J33" i="21"/>
  <c r="AB33" i="21"/>
  <c r="AG33" i="21"/>
  <c r="J34" i="21"/>
  <c r="AF34" i="21"/>
  <c r="AG34" i="21"/>
  <c r="J35" i="21"/>
  <c r="J36" i="21"/>
  <c r="AD36" i="21"/>
  <c r="AM36" i="21" s="1"/>
  <c r="J37" i="21"/>
  <c r="K37" i="21"/>
  <c r="AM37" i="21"/>
  <c r="J38" i="21"/>
  <c r="Y38" i="21" s="1"/>
  <c r="AM38" i="21" s="1"/>
  <c r="J39" i="21"/>
  <c r="K39" i="21"/>
  <c r="AM39" i="21"/>
  <c r="J40" i="21"/>
  <c r="AF40" i="21"/>
  <c r="K40" i="21" s="1"/>
  <c r="J41" i="21"/>
  <c r="AF41" i="21" s="1"/>
  <c r="J42" i="21"/>
  <c r="K42" i="21" s="1"/>
  <c r="AM42" i="21"/>
  <c r="J43" i="21"/>
  <c r="AD43" i="21"/>
  <c r="K43" i="21" s="1"/>
  <c r="J44" i="21"/>
  <c r="K44" i="21"/>
  <c r="AM44" i="21"/>
  <c r="J45" i="21"/>
  <c r="Y45" i="21" s="1"/>
  <c r="AM45" i="21" s="1"/>
  <c r="J46" i="21"/>
  <c r="AB46" i="21"/>
  <c r="K46" i="21" s="1"/>
  <c r="J47" i="21"/>
  <c r="AB47" i="21" s="1"/>
  <c r="K47" i="21" s="1"/>
  <c r="J48" i="21"/>
  <c r="AB48" i="21" s="1"/>
  <c r="J49" i="21"/>
  <c r="K49" i="21" s="1"/>
  <c r="AM49" i="21"/>
  <c r="J50" i="21"/>
  <c r="K50" i="21" s="1"/>
  <c r="AM50" i="21"/>
  <c r="J51" i="21"/>
  <c r="K51" i="21" s="1"/>
  <c r="AM51" i="21"/>
  <c r="J52" i="21"/>
  <c r="K52" i="21" s="1"/>
  <c r="E52" i="21" s="1"/>
  <c r="AM52" i="21"/>
  <c r="J53" i="21"/>
  <c r="K53" i="21"/>
  <c r="AM53" i="21"/>
  <c r="J54" i="21"/>
  <c r="K54" i="21" s="1"/>
  <c r="J56" i="21"/>
  <c r="K56" i="21" s="1"/>
  <c r="AM56" i="21"/>
  <c r="J57" i="21"/>
  <c r="K57" i="21" s="1"/>
  <c r="AM57" i="21"/>
  <c r="J58" i="21"/>
  <c r="K58" i="21" s="1"/>
  <c r="J59" i="21"/>
  <c r="AB59" i="21"/>
  <c r="K59" i="21" s="1"/>
  <c r="J60" i="21"/>
  <c r="AC60" i="21" s="1"/>
  <c r="J61" i="21"/>
  <c r="Y61" i="21" s="1"/>
  <c r="J62" i="21"/>
  <c r="J63" i="21"/>
  <c r="AB63" i="21" s="1"/>
  <c r="J64" i="21"/>
  <c r="AB64" i="21" s="1"/>
  <c r="AM64" i="21" s="1"/>
  <c r="J65" i="21"/>
  <c r="AB65" i="21" s="1"/>
  <c r="K65" i="21" s="1"/>
  <c r="J66" i="21"/>
  <c r="AD66" i="21" s="1"/>
  <c r="J67" i="21"/>
  <c r="J68" i="21"/>
  <c r="K68" i="21" s="1"/>
  <c r="AM68" i="21"/>
  <c r="J69" i="21"/>
  <c r="U69" i="21" s="1"/>
  <c r="AM69" i="21" s="1"/>
  <c r="K69" i="21"/>
  <c r="E69" i="21" s="1"/>
  <c r="J70" i="21"/>
  <c r="J71" i="21"/>
  <c r="AD71" i="21" s="1"/>
  <c r="J72" i="21"/>
  <c r="AC72" i="21" s="1"/>
  <c r="J73" i="21"/>
  <c r="AD73" i="21" s="1"/>
  <c r="J74" i="21"/>
  <c r="K74" i="21" s="1"/>
  <c r="AM74" i="21"/>
  <c r="J75" i="21"/>
  <c r="K75" i="21" s="1"/>
  <c r="AM75" i="21"/>
  <c r="AM76" i="21"/>
  <c r="J77" i="21"/>
  <c r="AF77" i="21" s="1"/>
  <c r="J78" i="21"/>
  <c r="AF78" i="21" s="1"/>
  <c r="K78" i="21" s="1"/>
  <c r="J79" i="21"/>
  <c r="AB79" i="21"/>
  <c r="AM79" i="21" s="1"/>
  <c r="AM80" i="21"/>
  <c r="J81" i="21"/>
  <c r="T81" i="21" s="1"/>
  <c r="J82" i="21"/>
  <c r="N82" i="21" s="1"/>
  <c r="J83" i="21"/>
  <c r="K83" i="21" s="1"/>
  <c r="AM83" i="21"/>
  <c r="J84" i="21"/>
  <c r="K84" i="21" s="1"/>
  <c r="AM84" i="21"/>
  <c r="K85" i="21"/>
  <c r="J87" i="21"/>
  <c r="T87" i="21" s="1"/>
  <c r="J88" i="21"/>
  <c r="AB88" i="21" s="1"/>
  <c r="J89" i="21"/>
  <c r="K89" i="21" s="1"/>
  <c r="AM89" i="21"/>
  <c r="AM90" i="21"/>
  <c r="J91" i="21"/>
  <c r="K91" i="21" s="1"/>
  <c r="AM91" i="21"/>
  <c r="J92" i="21"/>
  <c r="AB92" i="21" s="1"/>
  <c r="AM92" i="21" s="1"/>
  <c r="J93" i="21"/>
  <c r="K93" i="21" s="1"/>
  <c r="AM93" i="21"/>
  <c r="J94" i="21"/>
  <c r="K94" i="21" s="1"/>
  <c r="AM94" i="21"/>
  <c r="J95" i="21"/>
  <c r="K95" i="21" s="1"/>
  <c r="AM95" i="21"/>
  <c r="J96" i="21"/>
  <c r="K96" i="21" s="1"/>
  <c r="AM96" i="21"/>
  <c r="J97" i="21"/>
  <c r="AB97" i="21" s="1"/>
  <c r="AM97" i="21" s="1"/>
  <c r="J98" i="21"/>
  <c r="K98" i="21" s="1"/>
  <c r="AM98" i="21"/>
  <c r="AM99" i="21"/>
  <c r="J100" i="21"/>
  <c r="AG100" i="21" s="1"/>
  <c r="J101" i="21"/>
  <c r="AH101" i="21" s="1"/>
  <c r="AM101" i="21" s="1"/>
  <c r="J102" i="21"/>
  <c r="AH102" i="21" s="1"/>
  <c r="AM103" i="21"/>
  <c r="J104" i="21"/>
  <c r="AM105" i="21"/>
  <c r="J106" i="21"/>
  <c r="K106" i="21" s="1"/>
  <c r="AM106" i="21"/>
  <c r="J107" i="21"/>
  <c r="AH107" i="21"/>
  <c r="K107" i="21" s="1"/>
  <c r="J108" i="21"/>
  <c r="AF108" i="21" s="1"/>
  <c r="AM108" i="21" s="1"/>
  <c r="J109" i="21"/>
  <c r="Y109" i="21" s="1"/>
  <c r="K109" i="21" s="1"/>
  <c r="J110" i="21"/>
  <c r="AD110" i="21" s="1"/>
  <c r="J111" i="21"/>
  <c r="K111" i="21" s="1"/>
  <c r="AM111" i="21"/>
  <c r="J112" i="21"/>
  <c r="AH112" i="21" s="1"/>
  <c r="K112" i="21" s="1"/>
  <c r="J113" i="21"/>
  <c r="K113" i="21" s="1"/>
  <c r="AM113" i="21"/>
  <c r="J114" i="21"/>
  <c r="AH114" i="21" s="1"/>
  <c r="AM115" i="21"/>
  <c r="AM116" i="21"/>
  <c r="J117" i="21"/>
  <c r="K117" i="21" s="1"/>
  <c r="AM117" i="21"/>
  <c r="J118" i="21"/>
  <c r="K118" i="21" s="1"/>
  <c r="AM118" i="21"/>
  <c r="J119" i="21"/>
  <c r="K119" i="21" s="1"/>
  <c r="AM119" i="21"/>
  <c r="J120" i="21"/>
  <c r="K120" i="21" s="1"/>
  <c r="AM120" i="21"/>
  <c r="J121" i="21"/>
  <c r="K121" i="21" s="1"/>
  <c r="AM121" i="21"/>
  <c r="J122" i="21"/>
  <c r="K122" i="21"/>
  <c r="AM122" i="21"/>
  <c r="J123" i="21"/>
  <c r="K123" i="21" s="1"/>
  <c r="AM123" i="21"/>
  <c r="J124" i="21"/>
  <c r="K124" i="21" s="1"/>
  <c r="AM124" i="21"/>
  <c r="J125" i="21"/>
  <c r="K125" i="21" s="1"/>
  <c r="AM125" i="21"/>
  <c r="J126" i="21"/>
  <c r="K126" i="21" s="1"/>
  <c r="AM126" i="21"/>
  <c r="J127" i="21"/>
  <c r="K127" i="21" s="1"/>
  <c r="AM127" i="21"/>
  <c r="J128" i="21"/>
  <c r="K128" i="21" s="1"/>
  <c r="AM128" i="21"/>
  <c r="J129" i="21"/>
  <c r="K129" i="21" s="1"/>
  <c r="AM129" i="21"/>
  <c r="J130" i="21"/>
  <c r="K130" i="21" s="1"/>
  <c r="AM130" i="21"/>
  <c r="J131" i="21"/>
  <c r="K131" i="21" s="1"/>
  <c r="AM131" i="21"/>
  <c r="J132" i="21"/>
  <c r="K132" i="21" s="1"/>
  <c r="AM132" i="21"/>
  <c r="J133" i="21"/>
  <c r="K133" i="21" s="1"/>
  <c r="AM133" i="21"/>
  <c r="J134" i="21"/>
  <c r="K134" i="21"/>
  <c r="AM134" i="21"/>
  <c r="J135" i="21"/>
  <c r="K135" i="21" s="1"/>
  <c r="AM135" i="21"/>
  <c r="J136" i="21"/>
  <c r="K136" i="21" s="1"/>
  <c r="AM136" i="21"/>
  <c r="J137" i="21"/>
  <c r="K137" i="21" s="1"/>
  <c r="AM137" i="21"/>
  <c r="J138" i="21"/>
  <c r="K138" i="21" s="1"/>
  <c r="J139" i="21"/>
  <c r="K139" i="21"/>
  <c r="AM139" i="21"/>
  <c r="J140" i="21"/>
  <c r="K140" i="21" s="1"/>
  <c r="AM140" i="21"/>
  <c r="J141" i="21"/>
  <c r="K141" i="21" s="1"/>
  <c r="J142" i="21"/>
  <c r="K142" i="21" s="1"/>
  <c r="AM142" i="21"/>
  <c r="J143" i="21"/>
  <c r="K143" i="21" s="1"/>
  <c r="AM143" i="21"/>
  <c r="J144" i="21"/>
  <c r="K144" i="21" s="1"/>
  <c r="AM144" i="21"/>
  <c r="J145" i="21"/>
  <c r="K145" i="21" s="1"/>
  <c r="AM145" i="21"/>
  <c r="J146" i="21"/>
  <c r="K146" i="21" s="1"/>
  <c r="AM146" i="21"/>
  <c r="J147" i="21"/>
  <c r="K147" i="21" s="1"/>
  <c r="AM147" i="21"/>
  <c r="J148" i="21"/>
  <c r="K148" i="21" s="1"/>
  <c r="AM148" i="21"/>
  <c r="J149" i="21"/>
  <c r="K149" i="21"/>
  <c r="AM149" i="21"/>
  <c r="J150" i="21"/>
  <c r="K150" i="21" s="1"/>
  <c r="AM150" i="21"/>
  <c r="J151" i="21"/>
  <c r="K151" i="21" s="1"/>
  <c r="AM151" i="21"/>
  <c r="J152" i="21"/>
  <c r="K152" i="21" s="1"/>
  <c r="AM152" i="21"/>
  <c r="J153" i="21"/>
  <c r="K153" i="21" s="1"/>
  <c r="AM153" i="21"/>
  <c r="J154" i="21"/>
  <c r="K154" i="21" s="1"/>
  <c r="AM154" i="21"/>
  <c r="J155" i="21"/>
  <c r="K155" i="21" s="1"/>
  <c r="AM155" i="21"/>
  <c r="J156" i="21"/>
  <c r="K156" i="21" s="1"/>
  <c r="AM156" i="21"/>
  <c r="J157" i="21"/>
  <c r="K157" i="21" s="1"/>
  <c r="AM157" i="21"/>
  <c r="M159" i="21"/>
  <c r="O159" i="21"/>
  <c r="R159" i="21"/>
  <c r="S159" i="21"/>
  <c r="V159" i="21"/>
  <c r="W159" i="21"/>
  <c r="X159" i="21"/>
  <c r="Z159" i="21"/>
  <c r="AE159" i="21"/>
  <c r="M160" i="21"/>
  <c r="N160" i="21"/>
  <c r="O160" i="21"/>
  <c r="P160" i="21"/>
  <c r="Q160" i="21"/>
  <c r="R160" i="21"/>
  <c r="S160" i="21"/>
  <c r="T160" i="21"/>
  <c r="U160" i="21"/>
  <c r="V160" i="21"/>
  <c r="W160" i="21"/>
  <c r="X160" i="21"/>
  <c r="Y160" i="21"/>
  <c r="Z160" i="21"/>
  <c r="AA160" i="21"/>
  <c r="AB160" i="21"/>
  <c r="AC160" i="21"/>
  <c r="AD160" i="21"/>
  <c r="AE160" i="21"/>
  <c r="AF160" i="21"/>
  <c r="AG160" i="21"/>
  <c r="AH160" i="21"/>
  <c r="H118" i="7"/>
  <c r="H109" i="7"/>
  <c r="H96" i="7"/>
  <c r="H69" i="7"/>
  <c r="H61" i="7"/>
  <c r="H34" i="7"/>
  <c r="AE161" i="21" l="1"/>
  <c r="AM107" i="21"/>
  <c r="E96" i="21"/>
  <c r="Z161" i="21"/>
  <c r="E147" i="21"/>
  <c r="E10" i="21"/>
  <c r="AM33" i="21"/>
  <c r="E132" i="21"/>
  <c r="E125" i="21"/>
  <c r="Q81" i="21"/>
  <c r="Q159" i="21" s="1"/>
  <c r="Q161" i="21" s="1"/>
  <c r="P81" i="21"/>
  <c r="P159" i="21" s="1"/>
  <c r="P161" i="21" s="1"/>
  <c r="N81" i="21"/>
  <c r="AM81" i="21" s="1"/>
  <c r="K72" i="21"/>
  <c r="AM72" i="21"/>
  <c r="E72" i="21" s="1"/>
  <c r="E136" i="21"/>
  <c r="E91" i="21"/>
  <c r="K64" i="21"/>
  <c r="E64" i="21" s="1"/>
  <c r="AM34" i="21"/>
  <c r="E124" i="21"/>
  <c r="E140" i="21"/>
  <c r="T159" i="21"/>
  <c r="T161" i="21" s="1"/>
  <c r="E123" i="21"/>
  <c r="E126" i="21"/>
  <c r="E130" i="21"/>
  <c r="E152" i="21"/>
  <c r="E155" i="21"/>
  <c r="E74" i="21"/>
  <c r="AM43" i="21"/>
  <c r="E43" i="21" s="1"/>
  <c r="K77" i="21"/>
  <c r="AM77" i="21"/>
  <c r="K100" i="21"/>
  <c r="AM100" i="21"/>
  <c r="K14" i="21"/>
  <c r="AM14" i="21"/>
  <c r="U159" i="21"/>
  <c r="U161" i="21" s="1"/>
  <c r="K66" i="21"/>
  <c r="AM66" i="21"/>
  <c r="K17" i="21"/>
  <c r="AM17" i="21"/>
  <c r="AM65" i="21"/>
  <c r="E65" i="21" s="1"/>
  <c r="E84" i="21"/>
  <c r="E49" i="21"/>
  <c r="E145" i="21"/>
  <c r="E83" i="21"/>
  <c r="E42" i="21"/>
  <c r="E57" i="21"/>
  <c r="E151" i="21"/>
  <c r="AB82" i="21"/>
  <c r="AM82" i="21" s="1"/>
  <c r="AM112" i="21"/>
  <c r="E112" i="21" s="1"/>
  <c r="AM40" i="21"/>
  <c r="E40" i="21" s="1"/>
  <c r="E137" i="21"/>
  <c r="E119" i="21"/>
  <c r="E121" i="21"/>
  <c r="E154" i="21"/>
  <c r="S161" i="21"/>
  <c r="E118" i="21"/>
  <c r="AM59" i="21"/>
  <c r="E59" i="21" s="1"/>
  <c r="E15" i="21"/>
  <c r="E156" i="21"/>
  <c r="E157" i="21"/>
  <c r="R161" i="21"/>
  <c r="AC88" i="21"/>
  <c r="K88" i="21" s="1"/>
  <c r="K73" i="21"/>
  <c r="AM73" i="21"/>
  <c r="K48" i="21"/>
  <c r="AM48" i="21"/>
  <c r="K41" i="21"/>
  <c r="AM41" i="21"/>
  <c r="K110" i="21"/>
  <c r="AM110" i="21"/>
  <c r="K114" i="21"/>
  <c r="AM114" i="21"/>
  <c r="K71" i="21"/>
  <c r="AM71" i="21"/>
  <c r="K63" i="21"/>
  <c r="AM63" i="21"/>
  <c r="K102" i="21"/>
  <c r="AM102" i="21"/>
  <c r="E139" i="21"/>
  <c r="K34" i="21"/>
  <c r="E93" i="21"/>
  <c r="O161" i="21"/>
  <c r="J160" i="21"/>
  <c r="N87" i="21"/>
  <c r="K38" i="21"/>
  <c r="E38" i="21" s="1"/>
  <c r="K33" i="21"/>
  <c r="E107" i="21"/>
  <c r="E94" i="21"/>
  <c r="E11" i="21"/>
  <c r="M161" i="21"/>
  <c r="E75" i="21"/>
  <c r="AM47" i="21"/>
  <c r="E47" i="21" s="1"/>
  <c r="E22" i="21"/>
  <c r="E143" i="21"/>
  <c r="E129" i="21"/>
  <c r="E122" i="21"/>
  <c r="AG159" i="21"/>
  <c r="AG161" i="21" s="1"/>
  <c r="E39" i="21"/>
  <c r="E133" i="21"/>
  <c r="W161" i="21"/>
  <c r="E146" i="21"/>
  <c r="E113" i="21"/>
  <c r="K101" i="21"/>
  <c r="E101" i="21" s="1"/>
  <c r="AB62" i="21"/>
  <c r="AM62" i="21" s="1"/>
  <c r="E89" i="21"/>
  <c r="E30" i="21"/>
  <c r="E128" i="21"/>
  <c r="V161" i="21"/>
  <c r="E150" i="21"/>
  <c r="AM78" i="21"/>
  <c r="E78" i="21" s="1"/>
  <c r="K45" i="21"/>
  <c r="E45" i="21" s="1"/>
  <c r="K60" i="21"/>
  <c r="E37" i="21"/>
  <c r="E21" i="21"/>
  <c r="K92" i="21"/>
  <c r="E92" i="21" s="1"/>
  <c r="AM160" i="21"/>
  <c r="E135" i="21"/>
  <c r="E117" i="21"/>
  <c r="E111" i="21"/>
  <c r="E149" i="21"/>
  <c r="K160" i="21"/>
  <c r="E153" i="21"/>
  <c r="E148" i="21"/>
  <c r="J159" i="21"/>
  <c r="E120" i="21"/>
  <c r="E95" i="21"/>
  <c r="E51" i="21"/>
  <c r="K18" i="21"/>
  <c r="E18" i="21" s="1"/>
  <c r="AH104" i="21"/>
  <c r="K108" i="21"/>
  <c r="E108" i="21" s="1"/>
  <c r="K79" i="21"/>
  <c r="E79" i="21" s="1"/>
  <c r="K32" i="21"/>
  <c r="AM32" i="21"/>
  <c r="E44" i="21"/>
  <c r="AM31" i="21"/>
  <c r="AD159" i="21"/>
  <c r="AD161" i="21" s="1"/>
  <c r="K31" i="21"/>
  <c r="E144" i="21"/>
  <c r="E68" i="21"/>
  <c r="AM13" i="21"/>
  <c r="K13" i="21"/>
  <c r="AA159" i="21"/>
  <c r="AA161" i="21" s="1"/>
  <c r="X161" i="21"/>
  <c r="AM60" i="21"/>
  <c r="E56" i="21"/>
  <c r="E131" i="21"/>
  <c r="E127" i="21"/>
  <c r="E98" i="21"/>
  <c r="E20" i="21"/>
  <c r="K16" i="21"/>
  <c r="E16" i="21" s="1"/>
  <c r="K9" i="21"/>
  <c r="K97" i="21"/>
  <c r="E97" i="21" s="1"/>
  <c r="AB70" i="21"/>
  <c r="AM70" i="21" s="1"/>
  <c r="E24" i="21"/>
  <c r="K12" i="21"/>
  <c r="E12" i="21" s="1"/>
  <c r="AF35" i="21"/>
  <c r="AM35" i="21" s="1"/>
  <c r="E142" i="21"/>
  <c r="AM109" i="21"/>
  <c r="E109" i="21" s="1"/>
  <c r="E106" i="21"/>
  <c r="E53" i="21"/>
  <c r="E29" i="21"/>
  <c r="E8" i="21"/>
  <c r="AB67" i="21"/>
  <c r="AM67" i="21" s="1"/>
  <c r="K36" i="21"/>
  <c r="E36" i="21" s="1"/>
  <c r="E50" i="21"/>
  <c r="E134" i="21"/>
  <c r="Y159" i="21"/>
  <c r="Y161" i="21" s="1"/>
  <c r="K81" i="21" l="1"/>
  <c r="E17" i="21"/>
  <c r="E33" i="21"/>
  <c r="E14" i="21"/>
  <c r="E100" i="21"/>
  <c r="E66" i="21"/>
  <c r="K82" i="21"/>
  <c r="E82" i="21" s="1"/>
  <c r="AC159" i="21"/>
  <c r="AC161" i="21" s="1"/>
  <c r="E13" i="21"/>
  <c r="E71" i="21"/>
  <c r="E34" i="21"/>
  <c r="AJ4" i="21"/>
  <c r="E81" i="21"/>
  <c r="AM88" i="21"/>
  <c r="E88" i="21" s="1"/>
  <c r="E48" i="21"/>
  <c r="E77" i="21"/>
  <c r="AB159" i="21"/>
  <c r="AB161" i="21" s="1"/>
  <c r="E114" i="21"/>
  <c r="E73" i="21"/>
  <c r="E41" i="21"/>
  <c r="E31" i="21"/>
  <c r="E63" i="21"/>
  <c r="J161" i="21"/>
  <c r="AF159" i="21"/>
  <c r="AF161" i="21" s="1"/>
  <c r="N159" i="21"/>
  <c r="N161" i="21" s="1"/>
  <c r="E110" i="21"/>
  <c r="K87" i="21"/>
  <c r="E87" i="21" s="1"/>
  <c r="E102" i="21"/>
  <c r="K62" i="21"/>
  <c r="E62" i="21" s="1"/>
  <c r="AH159" i="21"/>
  <c r="AH161" i="21" s="1"/>
  <c r="AM104" i="21"/>
  <c r="K35" i="21"/>
  <c r="E35" i="21" s="1"/>
  <c r="K70" i="21"/>
  <c r="E70" i="21" s="1"/>
  <c r="K67" i="21"/>
  <c r="E67" i="21" s="1"/>
  <c r="E9" i="21"/>
  <c r="E60" i="21"/>
  <c r="E32" i="21"/>
  <c r="K104" i="21"/>
  <c r="AM161" i="21" l="1"/>
  <c r="E104" i="21"/>
  <c r="AJ3" i="21" s="1"/>
  <c r="AM159" i="21"/>
  <c r="K159" i="21"/>
  <c r="K161" i="21" s="1"/>
  <c r="H72" i="7" l="1"/>
  <c r="L95" i="31" l="1"/>
  <c r="I95" i="31"/>
  <c r="F95" i="31"/>
  <c r="G95" i="31"/>
  <c r="L76" i="31"/>
  <c r="I76" i="31"/>
  <c r="F76" i="31"/>
  <c r="E30" i="31"/>
  <c r="H117" i="7"/>
  <c r="H108" i="7"/>
  <c r="H95" i="7"/>
  <c r="H60" i="7"/>
  <c r="H33" i="7"/>
  <c r="H68" i="7"/>
  <c r="J95" i="31" l="1"/>
  <c r="M76" i="31"/>
  <c r="J76" i="31"/>
  <c r="M95" i="31"/>
  <c r="G76" i="31"/>
  <c r="C85" i="1" l="1"/>
  <c r="J10" i="1"/>
  <c r="J23" i="1"/>
  <c r="J19" i="1"/>
  <c r="J16" i="1"/>
  <c r="E25" i="31"/>
  <c r="F120" i="7" l="1"/>
  <c r="F119" i="7"/>
  <c r="F114" i="7"/>
  <c r="F113" i="7"/>
  <c r="F111" i="7"/>
  <c r="F110" i="7"/>
  <c r="F105" i="7"/>
  <c r="F104" i="7"/>
  <c r="F98" i="7"/>
  <c r="F97" i="7"/>
  <c r="F92" i="7"/>
  <c r="F91" i="7"/>
  <c r="L90" i="31" l="1"/>
  <c r="L101" i="31" l="1"/>
  <c r="L99" i="31"/>
  <c r="L93" i="31"/>
  <c r="L92" i="31"/>
  <c r="L91" i="31"/>
  <c r="I101" i="31"/>
  <c r="I99" i="31"/>
  <c r="I93" i="31"/>
  <c r="I92" i="31"/>
  <c r="I91" i="31"/>
  <c r="I90" i="31"/>
  <c r="F101" i="31"/>
  <c r="F99" i="31"/>
  <c r="F93" i="31"/>
  <c r="F92" i="31"/>
  <c r="F91" i="31"/>
  <c r="F90" i="31"/>
  <c r="L82" i="31"/>
  <c r="L80" i="31"/>
  <c r="L74" i="31"/>
  <c r="L73" i="31"/>
  <c r="L72" i="31"/>
  <c r="L71" i="31"/>
  <c r="L83" i="31" s="1"/>
  <c r="I82" i="31"/>
  <c r="I80" i="31"/>
  <c r="I74" i="31"/>
  <c r="I73" i="31"/>
  <c r="I72" i="31"/>
  <c r="I71" i="31"/>
  <c r="F82" i="31"/>
  <c r="F80" i="31"/>
  <c r="F74" i="31"/>
  <c r="F73" i="31"/>
  <c r="F72" i="31"/>
  <c r="F71" i="31"/>
  <c r="F83" i="31" s="1"/>
  <c r="B35" i="8"/>
  <c r="I83" i="31" l="1"/>
  <c r="B26" i="7" l="1"/>
  <c r="I35" i="8"/>
  <c r="K35" i="8" s="1"/>
  <c r="I27" i="8"/>
  <c r="B27" i="8"/>
  <c r="Y61" i="31"/>
  <c r="E55" i="31"/>
  <c r="Y55" i="31" s="1"/>
  <c r="Y45" i="31"/>
  <c r="J37" i="31"/>
  <c r="I37" i="31"/>
  <c r="H37" i="31"/>
  <c r="G37" i="31"/>
  <c r="E36" i="31"/>
  <c r="E34" i="31"/>
  <c r="E28" i="31"/>
  <c r="E27" i="31"/>
  <c r="E26" i="31"/>
  <c r="P21" i="31"/>
  <c r="O21" i="31"/>
  <c r="N21" i="31"/>
  <c r="M21" i="31"/>
  <c r="L21" i="31"/>
  <c r="K21" i="31"/>
  <c r="J21" i="31"/>
  <c r="I21" i="31"/>
  <c r="H21" i="31"/>
  <c r="G21" i="31"/>
  <c r="E21" i="31"/>
  <c r="H75" i="7"/>
  <c r="H112" i="7"/>
  <c r="H111" i="7"/>
  <c r="H110" i="7"/>
  <c r="H107" i="7"/>
  <c r="H106" i="7"/>
  <c r="H105" i="7"/>
  <c r="H104" i="7"/>
  <c r="H99" i="7"/>
  <c r="H98" i="7"/>
  <c r="H97" i="7"/>
  <c r="H94" i="7"/>
  <c r="H93" i="7"/>
  <c r="H92" i="7"/>
  <c r="H91" i="7"/>
  <c r="L27" i="8" l="1"/>
  <c r="K27" i="8"/>
  <c r="E37" i="31"/>
  <c r="F37" i="31"/>
  <c r="E56" i="31" s="1"/>
  <c r="E57" i="31" s="1"/>
  <c r="Y21" i="31"/>
  <c r="Y37" i="31" l="1"/>
  <c r="V3" i="31" s="1"/>
  <c r="C21" i="27" s="1"/>
  <c r="F27" i="28"/>
  <c r="F22" i="28"/>
  <c r="E22" i="28" s="1"/>
  <c r="F29" i="28"/>
  <c r="F25" i="28"/>
  <c r="F24" i="28"/>
  <c r="F23" i="28"/>
  <c r="J85" i="1"/>
  <c r="Y54" i="28"/>
  <c r="F24" i="10"/>
  <c r="E24" i="10"/>
  <c r="Y59" i="28" l="1"/>
  <c r="Y38" i="28"/>
  <c r="T18" i="28"/>
  <c r="I9" i="8" l="1"/>
  <c r="E36" i="1"/>
  <c r="M76" i="8" s="1"/>
  <c r="M77" i="8" s="1"/>
  <c r="E35" i="1"/>
  <c r="E34" i="1"/>
  <c r="E33" i="1"/>
  <c r="E32" i="1"/>
  <c r="E31" i="1"/>
  <c r="H113" i="7"/>
  <c r="H52" i="7"/>
  <c r="B52" i="7"/>
  <c r="B101" i="7"/>
  <c r="B102" i="7"/>
  <c r="H101" i="7"/>
  <c r="I71" i="8"/>
  <c r="L76" i="8" l="1"/>
  <c r="E90" i="31"/>
  <c r="E71" i="31"/>
  <c r="I68" i="8"/>
  <c r="Q68" i="8" s="1"/>
  <c r="I67" i="8"/>
  <c r="Q67" i="8" s="1"/>
  <c r="I65" i="8"/>
  <c r="I64" i="8"/>
  <c r="I63" i="8"/>
  <c r="I62" i="8"/>
  <c r="I61" i="8"/>
  <c r="I60" i="8"/>
  <c r="I58" i="8"/>
  <c r="I57" i="8"/>
  <c r="I56" i="8"/>
  <c r="I55" i="8"/>
  <c r="I54" i="8"/>
  <c r="I53" i="8"/>
  <c r="I52" i="8"/>
  <c r="I47" i="8"/>
  <c r="Q47" i="8" s="1"/>
  <c r="I36" i="8"/>
  <c r="K36" i="8" s="1"/>
  <c r="I34" i="8"/>
  <c r="K34" i="8" s="1"/>
  <c r="I33" i="8"/>
  <c r="K33" i="8" s="1"/>
  <c r="I32" i="8"/>
  <c r="K32" i="8" s="1"/>
  <c r="I31" i="8"/>
  <c r="K31" i="8" s="1"/>
  <c r="I30" i="8"/>
  <c r="K30" i="8" s="1"/>
  <c r="P73" i="8"/>
  <c r="O73" i="8"/>
  <c r="N73" i="8"/>
  <c r="M73" i="8"/>
  <c r="L73" i="8"/>
  <c r="H73" i="8"/>
  <c r="C11" i="27" s="1"/>
  <c r="G73" i="8"/>
  <c r="I66" i="8"/>
  <c r="K66" i="8" s="1"/>
  <c r="I59" i="8"/>
  <c r="K59" i="8" s="1"/>
  <c r="I48" i="8"/>
  <c r="K48" i="8" s="1"/>
  <c r="I51" i="8"/>
  <c r="K51" i="8" s="1"/>
  <c r="I50" i="8"/>
  <c r="K50" i="8" s="1"/>
  <c r="I49" i="8"/>
  <c r="K49" i="8" s="1"/>
  <c r="I46" i="8"/>
  <c r="K46" i="8" s="1"/>
  <c r="I45" i="8"/>
  <c r="K45" i="8" s="1"/>
  <c r="I44" i="8"/>
  <c r="K44" i="8" s="1"/>
  <c r="I43" i="8"/>
  <c r="K43" i="8" s="1"/>
  <c r="I42" i="8"/>
  <c r="K42" i="8" s="1"/>
  <c r="I41" i="8"/>
  <c r="K41" i="8" s="1"/>
  <c r="I40" i="8"/>
  <c r="K40" i="8" s="1"/>
  <c r="I39" i="8"/>
  <c r="K39" i="8" s="1"/>
  <c r="I38" i="8"/>
  <c r="K38" i="8" s="1"/>
  <c r="I37" i="8"/>
  <c r="K37" i="8" s="1"/>
  <c r="I29" i="8"/>
  <c r="K29" i="8" s="1"/>
  <c r="I28" i="8"/>
  <c r="K28" i="8" s="1"/>
  <c r="I26" i="8"/>
  <c r="K26" i="8" s="1"/>
  <c r="I25" i="8"/>
  <c r="K25" i="8" s="1"/>
  <c r="I24" i="8"/>
  <c r="K24" i="8" s="1"/>
  <c r="I23" i="8"/>
  <c r="K23" i="8" s="1"/>
  <c r="I22" i="8"/>
  <c r="K22" i="8" s="1"/>
  <c r="I21" i="8"/>
  <c r="K21" i="8" s="1"/>
  <c r="I20" i="8"/>
  <c r="K20" i="8" s="1"/>
  <c r="I19" i="8"/>
  <c r="K19" i="8" s="1"/>
  <c r="I18" i="8"/>
  <c r="K18" i="8" s="1"/>
  <c r="I17" i="8"/>
  <c r="K17" i="8" s="1"/>
  <c r="I16" i="8"/>
  <c r="K16" i="8" s="1"/>
  <c r="I15" i="8"/>
  <c r="K15" i="8" s="1"/>
  <c r="I14" i="8"/>
  <c r="K14" i="8" s="1"/>
  <c r="I13" i="8"/>
  <c r="K13" i="8" s="1"/>
  <c r="I12" i="8"/>
  <c r="K12" i="8" s="1"/>
  <c r="I11" i="8"/>
  <c r="K11" i="8" s="1"/>
  <c r="I10" i="8"/>
  <c r="K10" i="8" s="1"/>
  <c r="K9" i="8"/>
  <c r="I8" i="8"/>
  <c r="K8" i="8" s="1"/>
  <c r="I7" i="8"/>
  <c r="K7" i="8" s="1"/>
  <c r="I6" i="8"/>
  <c r="H165" i="7"/>
  <c r="H163" i="7"/>
  <c r="H162" i="7"/>
  <c r="H160" i="7"/>
  <c r="H159" i="7"/>
  <c r="H158" i="7"/>
  <c r="H157" i="7"/>
  <c r="H156" i="7"/>
  <c r="H155" i="7"/>
  <c r="H154" i="7"/>
  <c r="H153" i="7"/>
  <c r="H152" i="7"/>
  <c r="H151" i="7"/>
  <c r="H150" i="7"/>
  <c r="H149" i="7"/>
  <c r="H148" i="7"/>
  <c r="H147" i="7"/>
  <c r="H146" i="7"/>
  <c r="H145" i="7"/>
  <c r="H144" i="7"/>
  <c r="H142" i="7"/>
  <c r="H141" i="7"/>
  <c r="H140" i="7"/>
  <c r="H139" i="7"/>
  <c r="H138" i="7"/>
  <c r="H137" i="7"/>
  <c r="H135" i="7"/>
  <c r="H134" i="7"/>
  <c r="H133" i="7"/>
  <c r="H132" i="7"/>
  <c r="H130" i="7"/>
  <c r="H129" i="7"/>
  <c r="H128" i="7"/>
  <c r="H127" i="7"/>
  <c r="H126" i="7"/>
  <c r="H125" i="7"/>
  <c r="H124" i="7"/>
  <c r="H123" i="7"/>
  <c r="H121" i="7"/>
  <c r="H120" i="7"/>
  <c r="H119" i="7"/>
  <c r="H116" i="7"/>
  <c r="H115" i="7"/>
  <c r="H114" i="7"/>
  <c r="H102" i="7"/>
  <c r="H100" i="7"/>
  <c r="H89" i="7"/>
  <c r="H88" i="7"/>
  <c r="H87" i="7"/>
  <c r="H86" i="7"/>
  <c r="H85" i="7"/>
  <c r="H84" i="7"/>
  <c r="H83" i="7"/>
  <c r="H82" i="7"/>
  <c r="H81" i="7"/>
  <c r="H80" i="7"/>
  <c r="H79" i="7"/>
  <c r="H78" i="7"/>
  <c r="H77" i="7"/>
  <c r="H76" i="7"/>
  <c r="H74" i="7"/>
  <c r="H73" i="7"/>
  <c r="H71" i="7"/>
  <c r="K101" i="31" s="1"/>
  <c r="H70" i="7"/>
  <c r="K99" i="31" s="1"/>
  <c r="H67" i="7"/>
  <c r="K93" i="31" s="1"/>
  <c r="H66" i="7"/>
  <c r="K92" i="31" s="1"/>
  <c r="H65" i="7"/>
  <c r="K91" i="31" s="1"/>
  <c r="H64" i="7"/>
  <c r="K90" i="31" s="1"/>
  <c r="H63" i="7"/>
  <c r="H101" i="31" s="1"/>
  <c r="H62" i="7"/>
  <c r="H99" i="31" s="1"/>
  <c r="H59" i="7"/>
  <c r="H93" i="31" s="1"/>
  <c r="H58" i="7"/>
  <c r="H92" i="31" s="1"/>
  <c r="H57" i="7"/>
  <c r="H91" i="31" s="1"/>
  <c r="H56" i="7"/>
  <c r="H90" i="31" s="1"/>
  <c r="H55" i="7"/>
  <c r="H54" i="7"/>
  <c r="H53" i="7"/>
  <c r="H51" i="7"/>
  <c r="H50" i="7"/>
  <c r="H49" i="7"/>
  <c r="H48" i="7"/>
  <c r="H47" i="7"/>
  <c r="H46" i="7"/>
  <c r="H45" i="7"/>
  <c r="H44" i="7"/>
  <c r="H43" i="7"/>
  <c r="H42" i="7"/>
  <c r="H41" i="7"/>
  <c r="H40" i="7"/>
  <c r="H39" i="7"/>
  <c r="H38" i="7"/>
  <c r="H37" i="7"/>
  <c r="H36" i="7"/>
  <c r="H35" i="7"/>
  <c r="H32" i="7"/>
  <c r="H31" i="7"/>
  <c r="H30" i="7"/>
  <c r="H28" i="7"/>
  <c r="H27" i="7"/>
  <c r="H26" i="7"/>
  <c r="H25" i="7"/>
  <c r="H24" i="7"/>
  <c r="H23" i="7"/>
  <c r="H22" i="7"/>
  <c r="H21" i="7"/>
  <c r="H20" i="7"/>
  <c r="H19" i="7"/>
  <c r="H18" i="7"/>
  <c r="H17" i="7"/>
  <c r="H16" i="7"/>
  <c r="H15" i="7"/>
  <c r="H14" i="7"/>
  <c r="H13" i="7"/>
  <c r="H12" i="7"/>
  <c r="H11" i="7"/>
  <c r="H8" i="7"/>
  <c r="H9" i="7"/>
  <c r="H10" i="7"/>
  <c r="H7" i="7"/>
  <c r="G167" i="7"/>
  <c r="C8" i="27" s="1"/>
  <c r="F167" i="7"/>
  <c r="L77" i="8" l="1"/>
  <c r="E91" i="31"/>
  <c r="G91" i="31" s="1"/>
  <c r="E72" i="31"/>
  <c r="G72" i="31" s="1"/>
  <c r="E92" i="31"/>
  <c r="G92" i="31" s="1"/>
  <c r="E73" i="31"/>
  <c r="G73" i="31" s="1"/>
  <c r="E74" i="31"/>
  <c r="G74" i="31" s="1"/>
  <c r="E93" i="31"/>
  <c r="G93" i="31" s="1"/>
  <c r="E101" i="31"/>
  <c r="G101" i="31" s="1"/>
  <c r="E82" i="31"/>
  <c r="G82" i="31" s="1"/>
  <c r="E99" i="31"/>
  <c r="G99" i="31" s="1"/>
  <c r="E80" i="31"/>
  <c r="G80" i="31" s="1"/>
  <c r="M93" i="31"/>
  <c r="K74" i="31"/>
  <c r="M74" i="31" s="1"/>
  <c r="K80" i="31"/>
  <c r="M80" i="31" s="1"/>
  <c r="M99" i="31"/>
  <c r="M101" i="31"/>
  <c r="K82" i="31"/>
  <c r="M82" i="31" s="1"/>
  <c r="M91" i="31"/>
  <c r="K72" i="31"/>
  <c r="M72" i="31" s="1"/>
  <c r="H71" i="31"/>
  <c r="H73" i="31"/>
  <c r="J73" i="31" s="1"/>
  <c r="J92" i="31"/>
  <c r="K73" i="31"/>
  <c r="M73" i="31" s="1"/>
  <c r="J91" i="31"/>
  <c r="H72" i="31"/>
  <c r="J72" i="31" s="1"/>
  <c r="J93" i="31"/>
  <c r="H74" i="31"/>
  <c r="J74" i="31" s="1"/>
  <c r="H80" i="31"/>
  <c r="J80" i="31" s="1"/>
  <c r="J99" i="31"/>
  <c r="H82" i="31"/>
  <c r="J82" i="31" s="1"/>
  <c r="J101" i="31"/>
  <c r="G90" i="31"/>
  <c r="K71" i="31"/>
  <c r="M90" i="31"/>
  <c r="G71" i="31"/>
  <c r="Q58" i="8"/>
  <c r="K58" i="8" s="1"/>
  <c r="Q63" i="8"/>
  <c r="K63" i="8" s="1"/>
  <c r="Q60" i="8"/>
  <c r="K60" i="8" s="1"/>
  <c r="Q54" i="8"/>
  <c r="K54" i="8" s="1"/>
  <c r="Q61" i="8"/>
  <c r="K61" i="8" s="1"/>
  <c r="Q64" i="8"/>
  <c r="K64" i="8" s="1"/>
  <c r="Q52" i="8"/>
  <c r="K52" i="8" s="1"/>
  <c r="Q65" i="8"/>
  <c r="K65" i="8" s="1"/>
  <c r="Q53" i="8"/>
  <c r="K53" i="8" s="1"/>
  <c r="Q55" i="8"/>
  <c r="K55" i="8" s="1"/>
  <c r="Q56" i="8"/>
  <c r="K56" i="8" s="1"/>
  <c r="Q57" i="8"/>
  <c r="K57" i="8" s="1"/>
  <c r="Q62" i="8"/>
  <c r="K62" i="8" s="1"/>
  <c r="K47" i="8"/>
  <c r="K67" i="8"/>
  <c r="K68" i="8"/>
  <c r="I73" i="8"/>
  <c r="H167" i="7"/>
  <c r="K83" i="31" l="1"/>
  <c r="M83" i="31" s="1"/>
  <c r="H83" i="31"/>
  <c r="J83" i="31" s="1"/>
  <c r="E83" i="31"/>
  <c r="G102" i="31"/>
  <c r="M71" i="31"/>
  <c r="J90" i="31"/>
  <c r="J102" i="31"/>
  <c r="M102" i="31"/>
  <c r="M92" i="31"/>
  <c r="G83" i="31"/>
  <c r="J71" i="31"/>
  <c r="J2" i="7"/>
  <c r="C13" i="27"/>
  <c r="L117" i="28"/>
  <c r="K117" i="28"/>
  <c r="I117" i="28"/>
  <c r="H117" i="28"/>
  <c r="F117" i="28"/>
  <c r="E117" i="28"/>
  <c r="L115" i="28"/>
  <c r="K115" i="28"/>
  <c r="I115" i="28"/>
  <c r="H115" i="28"/>
  <c r="F115" i="28"/>
  <c r="E115" i="28"/>
  <c r="L113" i="28"/>
  <c r="K113" i="28"/>
  <c r="M113" i="28" s="1"/>
  <c r="I113" i="28"/>
  <c r="H113" i="28"/>
  <c r="F113" i="28"/>
  <c r="E113" i="28"/>
  <c r="L112" i="28"/>
  <c r="K112" i="28"/>
  <c r="M112" i="28" s="1"/>
  <c r="I112" i="28"/>
  <c r="H112" i="28"/>
  <c r="F112" i="28"/>
  <c r="E112" i="28"/>
  <c r="L111" i="28"/>
  <c r="K111" i="28"/>
  <c r="I111" i="28"/>
  <c r="H111" i="28"/>
  <c r="F111" i="28"/>
  <c r="E111" i="28"/>
  <c r="L110" i="28"/>
  <c r="K110" i="28"/>
  <c r="I110" i="28"/>
  <c r="H110" i="28"/>
  <c r="F110" i="28"/>
  <c r="E110" i="28"/>
  <c r="L103" i="28"/>
  <c r="K103" i="28"/>
  <c r="M103" i="28" s="1"/>
  <c r="I103" i="28"/>
  <c r="H103" i="28"/>
  <c r="F103" i="28"/>
  <c r="E103" i="28"/>
  <c r="L101" i="28"/>
  <c r="K101" i="28"/>
  <c r="I101" i="28"/>
  <c r="H101" i="28"/>
  <c r="F101" i="28"/>
  <c r="E101" i="28"/>
  <c r="L99" i="28"/>
  <c r="K99" i="28"/>
  <c r="M99" i="28" s="1"/>
  <c r="I99" i="28"/>
  <c r="H99" i="28"/>
  <c r="F99" i="28"/>
  <c r="E99" i="28"/>
  <c r="L98" i="28"/>
  <c r="K98" i="28"/>
  <c r="M98" i="28" s="1"/>
  <c r="I98" i="28"/>
  <c r="H98" i="28"/>
  <c r="F98" i="28"/>
  <c r="E98" i="28"/>
  <c r="L97" i="28"/>
  <c r="K97" i="28"/>
  <c r="M97" i="28" s="1"/>
  <c r="I97" i="28"/>
  <c r="H97" i="28"/>
  <c r="F97" i="28"/>
  <c r="E97" i="28"/>
  <c r="L96" i="28"/>
  <c r="K96" i="28"/>
  <c r="I96" i="28"/>
  <c r="H96" i="28"/>
  <c r="F96" i="28"/>
  <c r="E96" i="28"/>
  <c r="L89" i="28"/>
  <c r="K89" i="28"/>
  <c r="I89" i="28"/>
  <c r="H89" i="28"/>
  <c r="F89" i="28"/>
  <c r="E89" i="28"/>
  <c r="L87" i="28"/>
  <c r="K87" i="28"/>
  <c r="M87" i="28" s="1"/>
  <c r="I87" i="28"/>
  <c r="H87" i="28"/>
  <c r="F87" i="28"/>
  <c r="E87" i="28"/>
  <c r="L85" i="28"/>
  <c r="K85" i="28"/>
  <c r="I85" i="28"/>
  <c r="H85" i="28"/>
  <c r="F85" i="28"/>
  <c r="E85" i="28"/>
  <c r="L84" i="28"/>
  <c r="K84" i="28"/>
  <c r="M84" i="28" s="1"/>
  <c r="I84" i="28"/>
  <c r="H84" i="28"/>
  <c r="F84" i="28"/>
  <c r="E84" i="28"/>
  <c r="L83" i="28"/>
  <c r="K83" i="28"/>
  <c r="M83" i="28" s="1"/>
  <c r="I83" i="28"/>
  <c r="H83" i="28"/>
  <c r="F83" i="28"/>
  <c r="E83" i="28"/>
  <c r="L82" i="28"/>
  <c r="K82" i="28"/>
  <c r="M82" i="28" s="1"/>
  <c r="I82" i="28"/>
  <c r="H82" i="28"/>
  <c r="F82" i="28"/>
  <c r="E82" i="28"/>
  <c r="L75" i="28"/>
  <c r="K75" i="28"/>
  <c r="I75" i="28"/>
  <c r="H75" i="28"/>
  <c r="F75" i="28"/>
  <c r="E75" i="28"/>
  <c r="L73" i="28"/>
  <c r="K73" i="28"/>
  <c r="I73" i="28"/>
  <c r="H73" i="28"/>
  <c r="F73" i="28"/>
  <c r="E73" i="28"/>
  <c r="L71" i="28"/>
  <c r="K71" i="28"/>
  <c r="M71" i="28" s="1"/>
  <c r="I71" i="28"/>
  <c r="H71" i="28"/>
  <c r="F71" i="28"/>
  <c r="E71" i="28"/>
  <c r="L70" i="28"/>
  <c r="K70" i="28"/>
  <c r="M70" i="28" s="1"/>
  <c r="I70" i="28"/>
  <c r="H70" i="28"/>
  <c r="F70" i="28"/>
  <c r="E70" i="28"/>
  <c r="L69" i="28"/>
  <c r="K69" i="28"/>
  <c r="M69" i="28" s="1"/>
  <c r="I69" i="28"/>
  <c r="H69" i="28"/>
  <c r="F69" i="28"/>
  <c r="E69" i="28"/>
  <c r="L68" i="28"/>
  <c r="K68" i="28"/>
  <c r="I68" i="28"/>
  <c r="H68" i="28"/>
  <c r="F68" i="28"/>
  <c r="E68" i="28"/>
  <c r="E48" i="28"/>
  <c r="Y48" i="28" s="1"/>
  <c r="J30" i="28"/>
  <c r="I30" i="28"/>
  <c r="H30" i="28"/>
  <c r="G30" i="28"/>
  <c r="F30" i="28"/>
  <c r="E29" i="28"/>
  <c r="E27" i="28"/>
  <c r="E25" i="28"/>
  <c r="E24" i="28"/>
  <c r="E23" i="28"/>
  <c r="S18" i="28"/>
  <c r="R18" i="28"/>
  <c r="Q18" i="28"/>
  <c r="P18" i="28"/>
  <c r="L90" i="28" s="1"/>
  <c r="O18" i="28"/>
  <c r="L76" i="28" s="1"/>
  <c r="N18" i="28"/>
  <c r="L118" i="28" s="1"/>
  <c r="M18" i="28"/>
  <c r="L104" i="28" s="1"/>
  <c r="L18" i="28"/>
  <c r="K18" i="28"/>
  <c r="J18" i="28"/>
  <c r="I18" i="28"/>
  <c r="H18" i="28"/>
  <c r="G18" i="28"/>
  <c r="E18" i="28"/>
  <c r="Q71" i="8"/>
  <c r="K6" i="8"/>
  <c r="J112" i="28" l="1"/>
  <c r="M115" i="28"/>
  <c r="M85" i="28"/>
  <c r="M101" i="28"/>
  <c r="M117" i="28"/>
  <c r="M75" i="28"/>
  <c r="M96" i="28"/>
  <c r="M111" i="28"/>
  <c r="M73" i="28"/>
  <c r="M89" i="28"/>
  <c r="M110" i="28"/>
  <c r="G113" i="28"/>
  <c r="Y18" i="28"/>
  <c r="J89" i="28"/>
  <c r="J99" i="28"/>
  <c r="J113" i="28"/>
  <c r="E30" i="28"/>
  <c r="Y30" i="28" s="1"/>
  <c r="J97" i="28"/>
  <c r="I76" i="28"/>
  <c r="I90" i="28"/>
  <c r="I118" i="28"/>
  <c r="G82" i="28"/>
  <c r="G84" i="28"/>
  <c r="G87" i="28"/>
  <c r="Q73" i="8"/>
  <c r="K71" i="8"/>
  <c r="K73" i="8" s="1"/>
  <c r="J96" i="28"/>
  <c r="J98" i="28"/>
  <c r="J101" i="28"/>
  <c r="G115" i="28"/>
  <c r="J117" i="28"/>
  <c r="G73" i="28"/>
  <c r="J69" i="28"/>
  <c r="J71" i="28"/>
  <c r="G89" i="28"/>
  <c r="J82" i="28"/>
  <c r="J87" i="28"/>
  <c r="G98" i="28"/>
  <c r="J75" i="28"/>
  <c r="F104" i="28"/>
  <c r="G112" i="28"/>
  <c r="J103" i="28"/>
  <c r="G69" i="28"/>
  <c r="G71" i="28"/>
  <c r="G75" i="28"/>
  <c r="E104" i="28"/>
  <c r="G117" i="28"/>
  <c r="K118" i="28"/>
  <c r="M118" i="28" s="1"/>
  <c r="J83" i="28"/>
  <c r="J85" i="28"/>
  <c r="K104" i="28"/>
  <c r="M104" i="28" s="1"/>
  <c r="I104" i="28"/>
  <c r="G110" i="28"/>
  <c r="E76" i="28"/>
  <c r="F118" i="28"/>
  <c r="G97" i="28"/>
  <c r="J68" i="28"/>
  <c r="J70" i="28"/>
  <c r="J73" i="28"/>
  <c r="G99" i="28"/>
  <c r="G103" i="28"/>
  <c r="J115" i="28"/>
  <c r="G101" i="28"/>
  <c r="G111" i="28"/>
  <c r="G85" i="28"/>
  <c r="G68" i="28"/>
  <c r="E90" i="28"/>
  <c r="G96" i="28"/>
  <c r="G83" i="28"/>
  <c r="K76" i="28"/>
  <c r="M76" i="28" s="1"/>
  <c r="J111" i="28"/>
  <c r="K90" i="28"/>
  <c r="M90" i="28" s="1"/>
  <c r="H90" i="28"/>
  <c r="J84" i="28"/>
  <c r="H118" i="28"/>
  <c r="H76" i="28"/>
  <c r="H104" i="28"/>
  <c r="J110" i="28"/>
  <c r="E118" i="28"/>
  <c r="E49" i="28"/>
  <c r="E50" i="28" s="1"/>
  <c r="M68" i="28"/>
  <c r="F76" i="28"/>
  <c r="G70" i="28"/>
  <c r="F90" i="28"/>
  <c r="V3" i="28" l="1"/>
  <c r="G90" i="28"/>
  <c r="J90" i="28"/>
  <c r="J118" i="28"/>
  <c r="G104" i="28"/>
  <c r="G118" i="28"/>
  <c r="G76" i="28"/>
  <c r="J104" i="28"/>
  <c r="F8" i="10" l="1"/>
  <c r="D37" i="1" l="1"/>
  <c r="D79" i="1" l="1"/>
  <c r="C79" i="1"/>
  <c r="D70" i="1"/>
  <c r="C70" i="1"/>
  <c r="J61" i="1"/>
  <c r="J53" i="1"/>
  <c r="J70" i="1" l="1"/>
  <c r="J79" i="1"/>
  <c r="D27" i="10" l="1"/>
  <c r="D26" i="10"/>
  <c r="D25" i="10"/>
  <c r="D24" i="10"/>
  <c r="B40" i="7"/>
  <c r="B15" i="7" l="1"/>
  <c r="B13" i="7"/>
  <c r="B20" i="7"/>
  <c r="B19" i="7"/>
  <c r="B18" i="7"/>
  <c r="B10" i="7"/>
  <c r="B9" i="7"/>
  <c r="B7" i="7"/>
  <c r="B36" i="8" l="1"/>
  <c r="B34" i="8"/>
  <c r="B87" i="7"/>
  <c r="B68" i="8"/>
  <c r="B67" i="8"/>
  <c r="B66" i="8"/>
  <c r="B65" i="8"/>
  <c r="B64" i="8"/>
  <c r="B63" i="8"/>
  <c r="B62" i="8"/>
  <c r="B61" i="8"/>
  <c r="B60" i="8"/>
  <c r="B59" i="8"/>
  <c r="B58" i="8"/>
  <c r="B57" i="8"/>
  <c r="B56" i="8"/>
  <c r="B55" i="8"/>
  <c r="B54" i="8"/>
  <c r="B53" i="8"/>
  <c r="B52" i="8"/>
  <c r="B51" i="8"/>
  <c r="B50" i="8"/>
  <c r="B49" i="8"/>
  <c r="B48" i="8"/>
  <c r="B47" i="8"/>
  <c r="B46" i="8"/>
  <c r="B45" i="8"/>
  <c r="B44" i="8"/>
  <c r="B33" i="8"/>
  <c r="B32" i="8"/>
  <c r="B31" i="8"/>
  <c r="B30" i="8"/>
  <c r="B29" i="8"/>
  <c r="B28" i="8"/>
  <c r="B26" i="8"/>
  <c r="B25" i="8"/>
  <c r="B24" i="8"/>
  <c r="B23" i="8"/>
  <c r="B22" i="8"/>
  <c r="B21" i="8"/>
  <c r="B20" i="8"/>
  <c r="B19" i="8"/>
  <c r="B18" i="8"/>
  <c r="B17" i="8"/>
  <c r="B16" i="8"/>
  <c r="B15" i="8"/>
  <c r="B14" i="8"/>
  <c r="B13" i="8"/>
  <c r="B12" i="8"/>
  <c r="B11" i="8"/>
  <c r="B10" i="8"/>
  <c r="B9" i="8"/>
  <c r="B8" i="8"/>
  <c r="B7" i="8"/>
  <c r="B6" i="8"/>
  <c r="B165" i="7"/>
  <c r="B163" i="7"/>
  <c r="B162" i="7"/>
  <c r="B160" i="7"/>
  <c r="B159" i="7"/>
  <c r="B158" i="7"/>
  <c r="B157" i="7"/>
  <c r="B156" i="7"/>
  <c r="B155" i="7"/>
  <c r="B154" i="7"/>
  <c r="B153" i="7"/>
  <c r="B152" i="7"/>
  <c r="B151" i="7"/>
  <c r="B150" i="7"/>
  <c r="B149" i="7"/>
  <c r="B148" i="7"/>
  <c r="B147" i="7"/>
  <c r="B146" i="7"/>
  <c r="B145" i="7"/>
  <c r="B144" i="7"/>
  <c r="B142" i="7"/>
  <c r="B141" i="7"/>
  <c r="B140" i="7"/>
  <c r="B139" i="7"/>
  <c r="B138" i="7"/>
  <c r="B137" i="7"/>
  <c r="B135" i="7"/>
  <c r="B134" i="7"/>
  <c r="B133" i="7"/>
  <c r="B132" i="7"/>
  <c r="B130" i="7"/>
  <c r="B129" i="7"/>
  <c r="B128" i="7"/>
  <c r="B127" i="7"/>
  <c r="B126" i="7"/>
  <c r="B125" i="7"/>
  <c r="B124" i="7"/>
  <c r="B123" i="7"/>
  <c r="B100" i="7"/>
  <c r="B89" i="7"/>
  <c r="B86" i="7"/>
  <c r="B85" i="7"/>
  <c r="B84" i="7"/>
  <c r="B83" i="7"/>
  <c r="B82" i="7"/>
  <c r="B81" i="7"/>
  <c r="B80" i="7"/>
  <c r="B79" i="7"/>
  <c r="B78" i="7"/>
  <c r="B77" i="7"/>
  <c r="B76" i="7"/>
  <c r="B74" i="7"/>
  <c r="B73" i="7"/>
  <c r="B55" i="7"/>
  <c r="B54" i="7"/>
  <c r="B53" i="7"/>
  <c r="B51" i="7"/>
  <c r="B50" i="7"/>
  <c r="B49" i="7"/>
  <c r="B48" i="7"/>
  <c r="B47" i="7"/>
  <c r="B46" i="7"/>
  <c r="B45" i="7"/>
  <c r="B44" i="7"/>
  <c r="B43" i="7"/>
  <c r="B42" i="7"/>
  <c r="B41" i="7"/>
  <c r="B39" i="7"/>
  <c r="B38" i="7"/>
  <c r="B37" i="7"/>
  <c r="B36" i="7"/>
  <c r="B35" i="7"/>
  <c r="B32" i="7"/>
  <c r="B31" i="7"/>
  <c r="B28" i="7"/>
  <c r="B27" i="7"/>
  <c r="B25" i="7"/>
  <c r="B24" i="7"/>
  <c r="B23" i="7"/>
  <c r="B22" i="7"/>
  <c r="B17" i="7"/>
  <c r="B16" i="7"/>
  <c r="B14" i="7"/>
  <c r="B12" i="7"/>
  <c r="B11" i="7"/>
  <c r="B8" i="7"/>
  <c r="D48" i="1"/>
  <c r="C48" i="1"/>
  <c r="C37" i="1"/>
  <c r="E37" i="1" s="1"/>
  <c r="G18" i="10"/>
  <c r="D18" i="10"/>
  <c r="F16" i="10"/>
  <c r="H16" i="10" s="1"/>
  <c r="F15" i="10"/>
  <c r="H15" i="10" s="1"/>
  <c r="F14" i="10"/>
  <c r="H14" i="10" s="1"/>
  <c r="F13" i="10"/>
  <c r="H13" i="10" s="1"/>
  <c r="E27" i="10" s="1"/>
  <c r="F27" i="10"/>
  <c r="F12" i="10"/>
  <c r="H12" i="10" s="1"/>
  <c r="F11" i="10"/>
  <c r="H11" i="10" s="1"/>
  <c r="F10" i="10"/>
  <c r="H10" i="10" s="1"/>
  <c r="F9" i="10"/>
  <c r="H9" i="10" s="1"/>
  <c r="H8" i="10"/>
  <c r="F7" i="10"/>
  <c r="J48" i="1" l="1"/>
  <c r="F25" i="10"/>
  <c r="H7" i="10"/>
  <c r="E26" i="10"/>
  <c r="F26" i="10"/>
  <c r="F18" i="10"/>
  <c r="E25" i="10"/>
  <c r="G27" i="10"/>
  <c r="C7" i="27" l="1"/>
  <c r="G25" i="10"/>
  <c r="J37" i="1"/>
  <c r="G24" i="10"/>
  <c r="G26" i="10"/>
  <c r="H18" i="10"/>
  <c r="J6" i="1" l="1"/>
  <c r="C4" i="27" s="1"/>
  <c r="G28" i="10"/>
  <c r="E28" i="10"/>
  <c r="S2" i="8"/>
  <c r="C10" i="27" s="1"/>
  <c r="F28" i="10"/>
  <c r="J2" i="10"/>
  <c r="C15" i="27" s="1"/>
  <c r="C1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Isaure REPPELIN</author>
  </authors>
  <commentList>
    <comment ref="G3" authorId="0" shapeId="0" xr:uid="{DA6A0459-2CD5-4295-821E-CC23659EEFF7}">
      <text>
        <r>
          <rPr>
            <b/>
            <sz val="9"/>
            <color indexed="81"/>
            <rFont val="Tahoma"/>
            <family val="2"/>
          </rPr>
          <t xml:space="preserve">Le total des retraitements effectués de compte à compte doit être égal à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Isaure REPPELIN</author>
  </authors>
  <commentList>
    <comment ref="H3" authorId="0" shapeId="0" xr:uid="{C6E40BE3-C5BB-44A1-8A50-036D6FE168F3}">
      <text>
        <r>
          <rPr>
            <b/>
            <sz val="9"/>
            <color indexed="81"/>
            <rFont val="Tahoma"/>
            <family val="2"/>
          </rPr>
          <t xml:space="preserve">Le total des retraitements effectués de compte à compte doit être égal à 0. </t>
        </r>
      </text>
    </comment>
    <comment ref="L3" authorId="0" shapeId="0" xr:uid="{DA944603-B6AC-4DF2-A4E2-A92989FB263B}">
      <text>
        <r>
          <rPr>
            <b/>
            <sz val="9"/>
            <color indexed="81"/>
            <rFont val="Tahoma"/>
            <family val="2"/>
          </rPr>
          <t>Produits liés aux services relevant d'un financement public</t>
        </r>
      </text>
    </comment>
    <comment ref="M3" authorId="0" shapeId="0" xr:uid="{C8FB1676-C5CF-47CD-929A-ED4E92201097}">
      <text>
        <r>
          <rPr>
            <b/>
            <sz val="9"/>
            <color indexed="81"/>
            <rFont val="Tahoma"/>
            <family val="2"/>
          </rPr>
          <t>Produits liés aux services relevant d'un financement privé</t>
        </r>
      </text>
    </comment>
    <comment ref="O3" authorId="0" shapeId="0" xr:uid="{8A354B25-7A03-4092-BF3E-2FEDE84991CF}">
      <text>
        <r>
          <rPr>
            <b/>
            <sz val="9"/>
            <color indexed="81"/>
            <rFont val="Tahoma"/>
            <family val="2"/>
          </rPr>
          <t>C’est cette colonne qui sera reportée dans l’onglet 3SA pour être ventilée sur les sections en atténuation des charges.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Marjorie TEYSSIER</author>
  </authors>
  <commentList>
    <comment ref="F65" authorId="0" shapeId="0" xr:uid="{09DC582D-D4CD-4BE9-B7EC-B72336F08373}">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65" authorId="0" shapeId="0" xr:uid="{3199D6F0-F5BB-4B40-9BB6-C74B3E9C83F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65" authorId="0" shapeId="0" xr:uid="{F1EF12F7-AEB6-4269-B12A-24B99A9F79BD}">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65" authorId="0" shapeId="0" xr:uid="{F6EA529B-AAAD-4272-8742-65972A0E9CA5}">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79" authorId="0" shapeId="0" xr:uid="{8E3CBBC5-BE67-42F7-A1D7-72E6ACD6AE1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79" authorId="0" shapeId="0" xr:uid="{9FF32DC6-A575-45FF-A2F0-B550FF0E8EE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79" authorId="0" shapeId="0" xr:uid="{0F9DE681-E097-4DBF-AE5E-40053F3C8B33}">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79" authorId="0" shapeId="0" xr:uid="{DDF3931C-A68D-48EA-913F-3A3557940BC6}">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93" authorId="0" shapeId="0" xr:uid="{B529C31F-29BF-4C41-8275-AFC7B24250EB}">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93" authorId="0" shapeId="0" xr:uid="{7969E768-B389-4DCE-A1AE-FF3D18395C59}">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93" authorId="0" shapeId="0" xr:uid="{11A1AE6E-D5B2-43DE-B925-8F8D1609DEA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93" authorId="0" shapeId="0" xr:uid="{F659A83D-3AA0-4C8C-8980-F58AD92E3A1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107" authorId="0" shapeId="0" xr:uid="{DB7693C9-7E99-4F36-8FAE-E3CBD67A41AF}">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107" authorId="0" shapeId="0" xr:uid="{6E6C2237-F556-4EDA-8B35-FB8EFCA8660F}">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107" authorId="0" shapeId="0" xr:uid="{E143B4CC-69F1-47EB-B2AC-57BA3B7D444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107" authorId="0" shapeId="0" xr:uid="{D52C5667-EA94-4BB9-9F65-6D55EF5488E6}">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List>
</comments>
</file>

<file path=xl/sharedStrings.xml><?xml version="1.0" encoding="utf-8"?>
<sst xmlns="http://schemas.openxmlformats.org/spreadsheetml/2006/main" count="1862" uniqueCount="825">
  <si>
    <t>numéro de version :</t>
  </si>
  <si>
    <t>v2018.3 ESMS</t>
  </si>
  <si>
    <t>Données d'identification</t>
  </si>
  <si>
    <t>Zone de saisie libre</t>
  </si>
  <si>
    <t>f1</t>
  </si>
  <si>
    <t>f2</t>
  </si>
  <si>
    <t>aaaaaaaaaaaaaaaaaaaaaaaaaaaaaaaaaaaaaaaaaaaaaaaaaaaaa</t>
  </si>
  <si>
    <t>aaaaaaaaaaaaaaaaaaaaaaaaaaaaaaaaaaaaaaaaaaa</t>
  </si>
  <si>
    <t>N° Finess géographique</t>
  </si>
  <si>
    <t>Remplissage auto</t>
  </si>
  <si>
    <t>N° Finess juridique</t>
  </si>
  <si>
    <t>Raison sociale</t>
  </si>
  <si>
    <t>Statut juridique</t>
  </si>
  <si>
    <t>TOTAL</t>
  </si>
  <si>
    <t xml:space="preserve">Convention collective ou statut majoritaire </t>
  </si>
  <si>
    <t xml:space="preserve">Numéro de compte        </t>
  </si>
  <si>
    <t>Intitulés</t>
  </si>
  <si>
    <t>60 Achats</t>
  </si>
  <si>
    <t>65 Autres charges de gestion courante</t>
  </si>
  <si>
    <t>66 Charges financières</t>
  </si>
  <si>
    <t>61/62 Services extérieurs</t>
  </si>
  <si>
    <t>63 Impôts, taxes et assimilés</t>
  </si>
  <si>
    <t>Charges de personnel salariés</t>
  </si>
  <si>
    <t>67 Charges exceptionnelles</t>
  </si>
  <si>
    <t>68 Dotations aux amortissements et aux provisions</t>
  </si>
  <si>
    <t>Consommations d'achats stockés ; autres approvisionnements</t>
  </si>
  <si>
    <t>Alimentation</t>
  </si>
  <si>
    <t>Autres fournitures suivies en stocks</t>
  </si>
  <si>
    <t>Charges locatives et de copropriété</t>
  </si>
  <si>
    <t>Rabais, remises et ristournes obtenus sur services extérieurs</t>
  </si>
  <si>
    <t>Informations, publications, relations publiques</t>
  </si>
  <si>
    <t>Services bancaires et assimilés</t>
  </si>
  <si>
    <t>Rabais, remises, ristournes obtenus sur autres services extérieurs</t>
  </si>
  <si>
    <t>666+667+668</t>
  </si>
  <si>
    <t>Autres charges financières</t>
  </si>
  <si>
    <t>Charges exceptionnelles sur opérations de gestion</t>
  </si>
  <si>
    <t>Titres annulés (sur exercices antérieurs)</t>
  </si>
  <si>
    <t>Valeurs comptables des éléments d'actif cédés</t>
  </si>
  <si>
    <t>Autres charges exceptionnelles</t>
  </si>
  <si>
    <t>Dotations aux amortissements et aux provisions - Charges financières</t>
  </si>
  <si>
    <t>Dotations aux amortissements et aux provisions - Charges exceptionnelles</t>
  </si>
  <si>
    <t>Participations des salariés aux fruits de l'expansion</t>
  </si>
  <si>
    <t>Impôts sur les sociétés</t>
  </si>
  <si>
    <t>Excédent d'exploitation</t>
  </si>
  <si>
    <t>Locations immobilières</t>
  </si>
  <si>
    <t>Total des charges</t>
  </si>
  <si>
    <t>Fonds à engager</t>
  </si>
  <si>
    <t>Aide forfaitaire à l’apprentissage</t>
  </si>
  <si>
    <t>Autres subventions</t>
  </si>
  <si>
    <t>Remboursements frais : formation professionnelle</t>
  </si>
  <si>
    <t>Produits sur exercices antérieurs</t>
  </si>
  <si>
    <t>Autres produits exceptionnels</t>
  </si>
  <si>
    <t xml:space="preserve">Ventes de produits fabriqués, prestations de services, marchandises et produits des activités annexes </t>
  </si>
  <si>
    <t>Dotations et produits de tarification</t>
  </si>
  <si>
    <t>Subventions d’exploitation et participations</t>
  </si>
  <si>
    <t>Autres produits de gestion courante</t>
  </si>
  <si>
    <t>Produits financiers</t>
  </si>
  <si>
    <t>Produits exceptionnels</t>
  </si>
  <si>
    <t>Transferts de charges</t>
  </si>
  <si>
    <t>Déficit d'exploitation</t>
  </si>
  <si>
    <t>xx</t>
  </si>
  <si>
    <t>deficit</t>
  </si>
  <si>
    <t>Transferts de charges financières</t>
  </si>
  <si>
    <t>Transferts de charges exceptionnelles</t>
  </si>
  <si>
    <t>Nature du bien</t>
  </si>
  <si>
    <t>Désignation du bien</t>
  </si>
  <si>
    <t>Valeur d'origine</t>
  </si>
  <si>
    <t>Dotations théoriques aux amortissements</t>
  </si>
  <si>
    <t>Redevances de l'exercice</t>
  </si>
  <si>
    <t>Taux d'amortissement de l'exercice</t>
  </si>
  <si>
    <t>Dotations de l'exercice     (a)</t>
  </si>
  <si>
    <t>Totales     (b)</t>
  </si>
  <si>
    <t>cb_nature</t>
  </si>
  <si>
    <t>cb_design</t>
  </si>
  <si>
    <t>cb_orig</t>
  </si>
  <si>
    <t>cb_taux</t>
  </si>
  <si>
    <t>cb_dotex</t>
  </si>
  <si>
    <t>cb_redevtot</t>
  </si>
  <si>
    <t>cb_interet</t>
  </si>
  <si>
    <t>aaaaaaaaaaaaaaaaaaaaaaaaaaaaaaaaaaaaaaaaaaaaaaaaaaaaaaaaaaaaaaaaaa</t>
  </si>
  <si>
    <t>aaaaaaaaaaaaaaaaaaaaaaaaaaaaaaaaaaaaaaaaaaaaaaaaaaaaaaaaaaaaaaaaaaaaaaaaaaaaaaaaaaaaaaaaaaaaaaaaaaaaaaaaaaaaaaaaaaaaaaaaaaaaaaaaaaaaaaaaaaaaaaaaaaaaaaaaaaaaaaaaaaaaa</t>
  </si>
  <si>
    <t>aaaaaaaaaaaaaaaaaaaaaaaaaaaaaaaaaaaaaaaaaaaaaaaaaaaaaaaaaaaaaaaaaaaaaaaaaaaaaaaaaaaaaaaaaaaaaaaaaaaaaaaaaaaaaaaaaaaaaaaaaaaaaaaaaaaa</t>
  </si>
  <si>
    <t>Matériel informatique</t>
  </si>
  <si>
    <t>Matériel de transport</t>
  </si>
  <si>
    <t>Autres</t>
  </si>
  <si>
    <t xml:space="preserve">Total          </t>
  </si>
  <si>
    <t>Synthèse des retraitements de crédit bail :</t>
  </si>
  <si>
    <t>Montant saisi au PCE</t>
  </si>
  <si>
    <t>dont intérêts</t>
  </si>
  <si>
    <t>dont dotations théorique aux amortissements</t>
  </si>
  <si>
    <t>Contrôle</t>
  </si>
  <si>
    <t>6122 Crédit-bail mobilier</t>
  </si>
  <si>
    <t>Redevances pour concessions, brevets, licences, procédés, droits et valeurs similaires</t>
  </si>
  <si>
    <t>Pertes sur créances irrécouvrables</t>
  </si>
  <si>
    <t>Subventions</t>
  </si>
  <si>
    <t>Charges diverses de gestion courante</t>
  </si>
  <si>
    <t>Intérêts des emprunts et dettes</t>
  </si>
  <si>
    <t>Intervention</t>
  </si>
  <si>
    <t>Combustibles</t>
  </si>
  <si>
    <t>Achat de marchandises</t>
  </si>
  <si>
    <t>Le service a-t-il un fonctionnement mixte (aide et soins) ?</t>
  </si>
  <si>
    <t>Si oui, avec quelle(s) modalité(s) ?</t>
  </si>
  <si>
    <t>Le service a-t-il un conventionnement Action Sociale auprès de caisses de retraites (CARSAT,CGSS) ?</t>
  </si>
  <si>
    <t>Quelle est la zone d'intervention de votre SAD ?</t>
  </si>
  <si>
    <t>Total des heures produites</t>
  </si>
  <si>
    <t>Bénéficiaire APA</t>
  </si>
  <si>
    <t>Bénéficiaire PCH, ACTP ou MTP</t>
  </si>
  <si>
    <t>Bénéficiaire aide-ménagère département</t>
  </si>
  <si>
    <t>Bénéficiaire action sociale d'une caisse de retraite</t>
  </si>
  <si>
    <t>Bénéficiaire de l'AEEH (&lt;20 ans)</t>
  </si>
  <si>
    <t>Privé</t>
  </si>
  <si>
    <t>Charges financières</t>
  </si>
  <si>
    <t>Qualité et sécurité</t>
  </si>
  <si>
    <t>Immobilier</t>
  </si>
  <si>
    <t>Charges non incorporables / Produits non déductibles</t>
  </si>
  <si>
    <t>DSI</t>
  </si>
  <si>
    <t>PFO</t>
  </si>
  <si>
    <t>PFA</t>
  </si>
  <si>
    <t>TOTAL Montants</t>
  </si>
  <si>
    <t>Reste à affecter</t>
  </si>
  <si>
    <t>En semaine (hors dimanche et jours fériés)</t>
  </si>
  <si>
    <t>Dimanches et jours fériés</t>
  </si>
  <si>
    <t xml:space="preserve">Nombre usagers </t>
  </si>
  <si>
    <t>Nombre usagers</t>
  </si>
  <si>
    <t>En missions de service civique, stagiaires et bénévoles</t>
  </si>
  <si>
    <t>Coût unitaire ETPR</t>
  </si>
  <si>
    <t>606 Achats non stockés de matières et fournitures</t>
  </si>
  <si>
    <t>Energie et électricité</t>
  </si>
  <si>
    <t>Chauffage</t>
  </si>
  <si>
    <t>6112 Prestations à caractère médico-social et autres</t>
  </si>
  <si>
    <t>Vérification</t>
  </si>
  <si>
    <t>612 Redevances de crédit-bail</t>
  </si>
  <si>
    <t>Informatique</t>
  </si>
  <si>
    <t>Equipements</t>
  </si>
  <si>
    <t>Matériels de transport</t>
  </si>
  <si>
    <t>Autres locations mobilières</t>
  </si>
  <si>
    <t>615 Entretien et réparations</t>
  </si>
  <si>
    <t>Entretien et réparations sur biens immobiliers</t>
  </si>
  <si>
    <t>Autres matériels et outillage</t>
  </si>
  <si>
    <t>616 Prime d'assurance</t>
  </si>
  <si>
    <t>Etudes et recherches</t>
  </si>
  <si>
    <t>621 + 622 Personnel extérieur à l’établissement</t>
  </si>
  <si>
    <t>Voyages et déplacement</t>
  </si>
  <si>
    <t>Frais de déménagement</t>
  </si>
  <si>
    <t>Missions</t>
  </si>
  <si>
    <t>Réceptions</t>
  </si>
  <si>
    <t>Frais d'affranchissements</t>
  </si>
  <si>
    <t>Frais de télécommunication</t>
  </si>
  <si>
    <t>628 Prestations de services à caractère non médical</t>
  </si>
  <si>
    <t>Charges annuelles (salaire + charges)</t>
  </si>
  <si>
    <t>631+633+645+647+648</t>
  </si>
  <si>
    <t>Quote-part de résultat sur opérations faites dans le cadre d'un groupement social et medico-sociale</t>
  </si>
  <si>
    <t>Frais de siège social interassociatif</t>
  </si>
  <si>
    <t>Frais de siège social du gestionnaire</t>
  </si>
  <si>
    <t>Quo-part de résultat sur opérations faites dans le cadre d'un autre groupement</t>
  </si>
  <si>
    <t>Intérêts des comptes courants créditeurs</t>
  </si>
  <si>
    <t>Autres charges d'intérêts</t>
  </si>
  <si>
    <t>Charges de personnel</t>
  </si>
  <si>
    <t>Frais d'établissement</t>
  </si>
  <si>
    <t>Frais d'étude, de recherche et de développement</t>
  </si>
  <si>
    <t>Concessions et droits similaires, brevets, licences, marques et procédés, droits et valeurs similaires</t>
  </si>
  <si>
    <t>Autres immobilisations incorporelles</t>
  </si>
  <si>
    <t>681123+681124</t>
  </si>
  <si>
    <t>Terrains</t>
  </si>
  <si>
    <t>Agencement et aménagement des terrains</t>
  </si>
  <si>
    <t>Constructions</t>
  </si>
  <si>
    <t>6811285+6811288</t>
  </si>
  <si>
    <t>Dotations aux amortissements des charges à repartir</t>
  </si>
  <si>
    <t>Dotations aux provisions pour risques et charges d'exploitation</t>
  </si>
  <si>
    <t>Dotations aux dépréciations des immobilisations corporelles et incorporelles</t>
  </si>
  <si>
    <t>Dotations aux dépréciations des actifs circulants</t>
  </si>
  <si>
    <t>689 Engagements à réaliser sur ressources affectées</t>
  </si>
  <si>
    <t>Blanchissage à l'extérieur</t>
  </si>
  <si>
    <t>Alimentation à l'extérieur</t>
  </si>
  <si>
    <t>Nettoyage à l'extérieur</t>
  </si>
  <si>
    <t>Informatique à l'extérieur</t>
  </si>
  <si>
    <t>Remboursement de frais</t>
  </si>
  <si>
    <t>Ventes de produits fabriqués et prestations de services</t>
  </si>
  <si>
    <t>Produits des services exploités dans l'intérêt du personnel</t>
  </si>
  <si>
    <t>Participation forfaitaires des usagers</t>
  </si>
  <si>
    <t>Prestations effectuées par les usagers</t>
  </si>
  <si>
    <t>Autres produits d'activités annexes</t>
  </si>
  <si>
    <t>RRR accordés par l'établissement</t>
  </si>
  <si>
    <t>Transferts de charges d'exploitation</t>
  </si>
  <si>
    <t>Redevances pour concessions, brevets, licences, marques, procédés, droits et valeurs similaires</t>
  </si>
  <si>
    <t>Remboursements de frais - Autres</t>
  </si>
  <si>
    <t>Quotes-parts de résultat sur opérations faites en commun</t>
  </si>
  <si>
    <t>Produits divers de gestion courante</t>
  </si>
  <si>
    <t>Produits de participations</t>
  </si>
  <si>
    <t>Produits des autres immobilisations financières</t>
  </si>
  <si>
    <t>Revenus de valeurs mobilières de placement</t>
  </si>
  <si>
    <t>Escomptes obtenus</t>
  </si>
  <si>
    <t>Gains de changes</t>
  </si>
  <si>
    <t>Produits nets sur cessions de valeurs mobilières de placements</t>
  </si>
  <si>
    <t>Autres produits financiers</t>
  </si>
  <si>
    <t>Quote-part des subventions d'investissement virée au résultat de l'exercice</t>
  </si>
  <si>
    <t>771+775+778</t>
  </si>
  <si>
    <t>Reprises sur amortissements et provisions (à inscrire dans les produits d'exploitation)</t>
  </si>
  <si>
    <t>Reprises sur provisions (à inscrire dans les produits financiers)</t>
  </si>
  <si>
    <t>Reprises sur provisions (à inscrire dans les produits exceptionnels)</t>
  </si>
  <si>
    <t xml:space="preserve">Report des ressources non utilisées sur subventions antérieures </t>
  </si>
  <si>
    <t>EXCEDENT D'EXPLOITATION 2025</t>
  </si>
  <si>
    <t>DEFICIT D'EXPLOITATION 2025</t>
  </si>
  <si>
    <t>Produits d’entretien</t>
  </si>
  <si>
    <t>Poste de charge</t>
  </si>
  <si>
    <t>Combustibles et carburants</t>
  </si>
  <si>
    <t>Autres charges</t>
  </si>
  <si>
    <t>Matériel</t>
  </si>
  <si>
    <t>Charges non incorporables</t>
  </si>
  <si>
    <t>charges financières</t>
  </si>
  <si>
    <t>Financement</t>
  </si>
  <si>
    <t>Votre établissement a-t-il bénéficié de subventions ?</t>
  </si>
  <si>
    <t xml:space="preserve">Nombre de m² des locaux </t>
  </si>
  <si>
    <t>Salarié en CDI</t>
  </si>
  <si>
    <t>Salarié en CDD</t>
  </si>
  <si>
    <t>Mis à disposition</t>
  </si>
  <si>
    <t>Taux de majoration</t>
  </si>
  <si>
    <t>Frais déplacement</t>
  </si>
  <si>
    <t>Auxiliaire de Vie Sociale</t>
  </si>
  <si>
    <t>Unités d'œuvre</t>
  </si>
  <si>
    <t>Aide à domicile</t>
  </si>
  <si>
    <t>Technicien de l’intervention sociale et familiale</t>
  </si>
  <si>
    <t>Aide soignant</t>
  </si>
  <si>
    <t>6112AS</t>
  </si>
  <si>
    <t>Technicien de l'intervention sociale et familiale</t>
  </si>
  <si>
    <t>Subvention - Assurance maladie</t>
  </si>
  <si>
    <t>Subvention - Conseil départemental</t>
  </si>
  <si>
    <t>Subvention - CARSAT/CGSS/CNAV</t>
  </si>
  <si>
    <t>Subvention - Autre</t>
  </si>
  <si>
    <t xml:space="preserve">Intervenants </t>
  </si>
  <si>
    <t>Personnel fonctionnel administratif</t>
  </si>
  <si>
    <t>Personnel fonctionnel opérationnel</t>
  </si>
  <si>
    <t>6112PFO</t>
  </si>
  <si>
    <t>6112PFA</t>
  </si>
  <si>
    <t>62PFO</t>
  </si>
  <si>
    <t>62PFA</t>
  </si>
  <si>
    <t>Cf compta</t>
  </si>
  <si>
    <t>Ct tabl 1</t>
  </si>
  <si>
    <t>Formule</t>
  </si>
  <si>
    <t>Gestion des ressources humaines</t>
  </si>
  <si>
    <t>ligne_fin</t>
  </si>
  <si>
    <t>ligne_debut</t>
  </si>
  <si>
    <t>CC</t>
  </si>
  <si>
    <t>Code PdC</t>
  </si>
  <si>
    <t>ALIM</t>
  </si>
  <si>
    <t>6112TISF</t>
  </si>
  <si>
    <t>IMMO</t>
  </si>
  <si>
    <t>AS</t>
  </si>
  <si>
    <t>TISF</t>
  </si>
  <si>
    <t xml:space="preserve">Aide à la personne / Assistance aux actes essentielles de la vie </t>
  </si>
  <si>
    <t xml:space="preserve">Aide ménagère / Entretien du domicile </t>
  </si>
  <si>
    <t xml:space="preserve">Garde de nuit </t>
  </si>
  <si>
    <t xml:space="preserve">Autres prestations </t>
  </si>
  <si>
    <t xml:space="preserve">Portage de repas </t>
  </si>
  <si>
    <t xml:space="preserve">Service administratif </t>
  </si>
  <si>
    <t>AC</t>
  </si>
  <si>
    <t>MAT</t>
  </si>
  <si>
    <t>FD</t>
  </si>
  <si>
    <t>CNI</t>
  </si>
  <si>
    <t>CHFI</t>
  </si>
  <si>
    <t>Gestion Générale</t>
  </si>
  <si>
    <t>Autre (y compris représentation et formation)</t>
  </si>
  <si>
    <t>Intérêts      
(b) - (a)</t>
  </si>
  <si>
    <t>Blanchissage du linge</t>
  </si>
  <si>
    <t>701+702+703+704+705</t>
  </si>
  <si>
    <t>Ventes de produits résiduels - masques, gants, protections aux usagers</t>
  </si>
  <si>
    <t>Aides aux courses / accompagnement extérieur</t>
  </si>
  <si>
    <t>Nombre d'heures supplémentaires</t>
  </si>
  <si>
    <t>Nombre d'heures complémentaires</t>
  </si>
  <si>
    <t>Taux de majoration des heures supplémentaires</t>
  </si>
  <si>
    <t>Nombre d'heures prestées</t>
  </si>
  <si>
    <t>Subvention - Commune</t>
  </si>
  <si>
    <t xml:space="preserve">Subvention - Communauté de communes </t>
  </si>
  <si>
    <t>Temps de déplacement rémunéré</t>
  </si>
  <si>
    <t>Intervacation  rémunérée</t>
  </si>
  <si>
    <t>Coordination</t>
  </si>
  <si>
    <t>Restauration - Portage de repas</t>
  </si>
  <si>
    <t>Blanchisserie service à la personne</t>
  </si>
  <si>
    <t>Blanchisserie intervenant</t>
  </si>
  <si>
    <t>Horaire de base</t>
  </si>
  <si>
    <t>Horaires de nuit</t>
  </si>
  <si>
    <t>Horaires dimanche</t>
  </si>
  <si>
    <t>Horaires dimanche/nuit</t>
  </si>
  <si>
    <t>Horaires jours fériés</t>
  </si>
  <si>
    <t>Début plage horaire nuit</t>
  </si>
  <si>
    <t xml:space="preserve">Total </t>
  </si>
  <si>
    <t>Coût unitaire de ETPR (Equivalent Temps Plein rémunéré)</t>
  </si>
  <si>
    <t>ETP rémunéré sur année</t>
  </si>
  <si>
    <t>Coût unitaire de ETPT (Equivalent Temps Plein Travaillé)</t>
  </si>
  <si>
    <t xml:space="preserve">Taux d'absentéisme </t>
  </si>
  <si>
    <t>TOTAL des heures déclarées dans le tableau 1</t>
  </si>
  <si>
    <t>Nombre d'heures rémunérées</t>
  </si>
  <si>
    <t>ECART - doit être nul</t>
  </si>
  <si>
    <t>V1</t>
  </si>
  <si>
    <t>V2</t>
  </si>
  <si>
    <t>V3</t>
  </si>
  <si>
    <t>V4</t>
  </si>
  <si>
    <t>V5</t>
  </si>
  <si>
    <t>V6</t>
  </si>
  <si>
    <t>V7</t>
  </si>
  <si>
    <t>V8</t>
  </si>
  <si>
    <t>V9</t>
  </si>
  <si>
    <t>V10</t>
  </si>
  <si>
    <t>V11</t>
  </si>
  <si>
    <t>V12</t>
  </si>
  <si>
    <t>V13</t>
  </si>
  <si>
    <t>V14</t>
  </si>
  <si>
    <t>V15</t>
  </si>
  <si>
    <t>V16</t>
  </si>
  <si>
    <t>Saisie des informations complémentaires</t>
  </si>
  <si>
    <t>Calcul pour vérification de la cohérence des données</t>
  </si>
  <si>
    <r>
      <t xml:space="preserve">Salariés
</t>
    </r>
    <r>
      <rPr>
        <sz val="10"/>
        <rFont val="Arial"/>
        <family val="2"/>
      </rPr>
      <t>(charges en 64xx et 63xx)</t>
    </r>
  </si>
  <si>
    <t>Coût horaire de ETPT (Equivalent Temps Plein Travaillé)</t>
  </si>
  <si>
    <t>Coût horaire de ETPR (Equivalent Temps Plein rémunéré)</t>
  </si>
  <si>
    <t>ABS_CDI</t>
  </si>
  <si>
    <t>ABS_CDD</t>
  </si>
  <si>
    <t>ABS_MAD</t>
  </si>
  <si>
    <t>H_base</t>
  </si>
  <si>
    <t>H_nuit</t>
  </si>
  <si>
    <t>H_dim</t>
  </si>
  <si>
    <t>H_dim_nuit</t>
  </si>
  <si>
    <t>H_JF</t>
  </si>
  <si>
    <t>Horaires jours fériés/nuits</t>
  </si>
  <si>
    <t>H_JF_nuit</t>
  </si>
  <si>
    <t>AS_HS</t>
  </si>
  <si>
    <t>TISF_HS</t>
  </si>
  <si>
    <t>PFO_HS</t>
  </si>
  <si>
    <t>PFA_HS</t>
  </si>
  <si>
    <t>Nuit_debut</t>
  </si>
  <si>
    <t>Nuit_Fin</t>
  </si>
  <si>
    <r>
      <t>Nombre d'</t>
    </r>
    <r>
      <rPr>
        <b/>
        <sz val="8"/>
        <rFont val="Arial"/>
        <family val="2"/>
      </rPr>
      <t>heures rémunérées sur année</t>
    </r>
  </si>
  <si>
    <r>
      <t>Nombre d'</t>
    </r>
    <r>
      <rPr>
        <b/>
        <sz val="8"/>
        <rFont val="Arial"/>
        <family val="2"/>
      </rPr>
      <t>heures travaillées sur année</t>
    </r>
  </si>
  <si>
    <t>ETP 
rémunéré</t>
  </si>
  <si>
    <t xml:space="preserve">ETP 
travaillé </t>
  </si>
  <si>
    <t>ECART 
doit être nul</t>
  </si>
  <si>
    <t>Dotations et produits de tarification - APA</t>
  </si>
  <si>
    <t>Dotations et produits de tarification - PCH</t>
  </si>
  <si>
    <t>Télésurveillance</t>
  </si>
  <si>
    <t>Autre LI</t>
  </si>
  <si>
    <t>Autre SAP</t>
  </si>
  <si>
    <t>Logistique intervention (LI)</t>
  </si>
  <si>
    <t>Activité hors service à domicile</t>
  </si>
  <si>
    <t>Encadrement des intervenants (responsable et assistant(e) de secteur)</t>
  </si>
  <si>
    <t>Logistique Service À la Personne (SAP)</t>
  </si>
  <si>
    <t>Intervention -  Périmètre coupe</t>
  </si>
  <si>
    <t>Intervention - Périmètre hors coupe</t>
  </si>
  <si>
    <t xml:space="preserve">Prestations délivrées aux usagers, accompagnants et autres tiers - Aide à la personne / Assistance aux actes essentielles de la vie </t>
  </si>
  <si>
    <t xml:space="preserve">Prestations délivrées aux usagers, accompagnants et autres tiers - Aide ménagère / Entretien du domicile </t>
  </si>
  <si>
    <t>Prestations délivrées aux usagers, accompagnants et autres tiers - Aides aux courses / accompagnement extérieur</t>
  </si>
  <si>
    <t xml:space="preserve">Prestations délivrées aux usagers, accompagnants et autres tiers - Garde de nuit </t>
  </si>
  <si>
    <t xml:space="preserve">Prestations délivrées aux usagers, accompagnants et autres tiers - Portage de repas </t>
  </si>
  <si>
    <t xml:space="preserve">Prestations délivrées aux usagers, accompagnants et autres tiers - Service administratif </t>
  </si>
  <si>
    <t>Prestations délivrées aux usagers, accompagnants et autres tiers - Autres prestations</t>
  </si>
  <si>
    <t>Prestations délivrées aux usagers, accompagnants et autres tiers -  Blanchissage du linge</t>
  </si>
  <si>
    <t>Montant de financement Conseil Départemental</t>
  </si>
  <si>
    <t>Montant de financement BPI</t>
  </si>
  <si>
    <t>Montant de financement Banque des territoires</t>
  </si>
  <si>
    <t>Montant autres financements</t>
  </si>
  <si>
    <t xml:space="preserve">Cumul des soldes négatifs en fin de période (en heure) </t>
  </si>
  <si>
    <t>Fin plage horaire nuit</t>
  </si>
  <si>
    <r>
      <t xml:space="preserve">Intérimaires 
</t>
    </r>
    <r>
      <rPr>
        <sz val="10"/>
        <rFont val="Arial"/>
        <family val="2"/>
      </rPr>
      <t>(charges en 621 xx)</t>
    </r>
  </si>
  <si>
    <r>
      <t xml:space="preserve">Intérimaires
</t>
    </r>
    <r>
      <rPr>
        <sz val="10"/>
        <rFont val="Arial"/>
        <family val="2"/>
      </rPr>
      <t>(charges en 621 xx)</t>
    </r>
  </si>
  <si>
    <t>Si modulation - Soldes négatifs (en h)</t>
  </si>
  <si>
    <t>AD1</t>
  </si>
  <si>
    <t>AD2</t>
  </si>
  <si>
    <t>Coût unitaire ETPT</t>
  </si>
  <si>
    <t>ETP travaillé sur année</t>
  </si>
  <si>
    <t>Subvention - Conférence des financeurs</t>
  </si>
  <si>
    <t>Autres charges sur exercice antérieur</t>
  </si>
  <si>
    <t>Ú Ø</t>
  </si>
  <si>
    <t>compte</t>
  </si>
  <si>
    <t>compte_lib</t>
  </si>
  <si>
    <t>compte_tot</t>
  </si>
  <si>
    <t>compte_tarif</t>
  </si>
  <si>
    <t>compte_montant</t>
  </si>
  <si>
    <t>Quote-part de résultat sur opérations faites dans le cadre d'un autre groupement</t>
  </si>
  <si>
    <t>HPAPA</t>
  </si>
  <si>
    <t>HPPCH</t>
  </si>
  <si>
    <t>HPAMD</t>
  </si>
  <si>
    <t>HPAS</t>
  </si>
  <si>
    <t>HPAEEH</t>
  </si>
  <si>
    <t>HPPR</t>
  </si>
  <si>
    <t>NBUAPA</t>
  </si>
  <si>
    <t>NBUPCH</t>
  </si>
  <si>
    <t>NBUAMP</t>
  </si>
  <si>
    <t>NBUAS</t>
  </si>
  <si>
    <t>NBUAEEH</t>
  </si>
  <si>
    <t>NBUPR</t>
  </si>
  <si>
    <t>CMSAN</t>
  </si>
  <si>
    <t>CMSFIN</t>
  </si>
  <si>
    <t>CMSNEG</t>
  </si>
  <si>
    <t>ETBSUBV</t>
  </si>
  <si>
    <t>SUBASSM</t>
  </si>
  <si>
    <t>SUBARS</t>
  </si>
  <si>
    <t>SUBCARSAT</t>
  </si>
  <si>
    <t>SUBCOM</t>
  </si>
  <si>
    <t>SUBAUT</t>
  </si>
  <si>
    <t>SUBCONF</t>
  </si>
  <si>
    <t>FINCD</t>
  </si>
  <si>
    <t>FINBPI</t>
  </si>
  <si>
    <t>FINBQ</t>
  </si>
  <si>
    <t>FINAUT</t>
  </si>
  <si>
    <t>NBREP</t>
  </si>
  <si>
    <t>NBLOCM</t>
  </si>
  <si>
    <t>NBKM</t>
  </si>
  <si>
    <t>valeur 1</t>
  </si>
  <si>
    <t>valeur 2</t>
  </si>
  <si>
    <t>valeur 3</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</si>
  <si>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</si>
  <si>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62AS</t>
  </si>
  <si>
    <t>62TISF</t>
  </si>
  <si>
    <t>63AS</t>
  </si>
  <si>
    <t>63TISF</t>
  </si>
  <si>
    <t>63PFO</t>
  </si>
  <si>
    <t>63PFA</t>
  </si>
  <si>
    <t>741CD</t>
  </si>
  <si>
    <t>741CARSAT</t>
  </si>
  <si>
    <t>741COMM</t>
  </si>
  <si>
    <t>741COMCO</t>
  </si>
  <si>
    <t>741CONF</t>
  </si>
  <si>
    <t>741AUT</t>
  </si>
  <si>
    <t>mnt_htarif</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</si>
  <si>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</si>
  <si>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SUBCOMCO</t>
  </si>
  <si>
    <t>CUETPR_AD1</t>
  </si>
  <si>
    <t>CUETPR_AD2</t>
  </si>
  <si>
    <t>CUETPR_AS</t>
  </si>
  <si>
    <t>CUETPR_TISF</t>
  </si>
  <si>
    <t>CUETPR_PFO</t>
  </si>
  <si>
    <t>CUETPR_PFA</t>
  </si>
  <si>
    <t>CUETPT_AD1</t>
  </si>
  <si>
    <t>CUETPT_AD2</t>
  </si>
  <si>
    <t>CUETPT_AS</t>
  </si>
  <si>
    <t>CUETPT_TISF</t>
  </si>
  <si>
    <t>CUETPT_PFO</t>
  </si>
  <si>
    <t>CUETPT_PFA</t>
  </si>
  <si>
    <t>CHETPR_AD1</t>
  </si>
  <si>
    <t>CHETPR_AD2</t>
  </si>
  <si>
    <t>CHETPR_AS</t>
  </si>
  <si>
    <t>CHETPR_TISF</t>
  </si>
  <si>
    <t>CHETPR_PFO</t>
  </si>
  <si>
    <t>CHETPR_PFA</t>
  </si>
  <si>
    <t>CHETPT_AD1</t>
  </si>
  <si>
    <t>CHETPT_AD2</t>
  </si>
  <si>
    <t>CHETPT_AS</t>
  </si>
  <si>
    <t>CHETPT_TISF</t>
  </si>
  <si>
    <t>CHETPT_PFO</t>
  </si>
  <si>
    <t>CHETPT_PFA</t>
  </si>
  <si>
    <t>FONCTM</t>
  </si>
  <si>
    <t>MODFM</t>
  </si>
  <si>
    <t>ASCAISRET</t>
  </si>
  <si>
    <t>ZONEINT</t>
  </si>
  <si>
    <t>Finess_jur</t>
  </si>
  <si>
    <t>Raison_sociale</t>
  </si>
  <si>
    <t>Conv_collective</t>
  </si>
  <si>
    <t>sect_tot</t>
  </si>
  <si>
    <t>sect_raf</t>
  </si>
  <si>
    <t>sect_hhp</t>
  </si>
  <si>
    <t>741AM</t>
  </si>
  <si>
    <t>Téléassistance</t>
  </si>
  <si>
    <t>Finess_geo</t>
  </si>
  <si>
    <t>Statut_juridique</t>
  </si>
  <si>
    <t>INT_DEPREM</t>
  </si>
  <si>
    <t>INT_PC</t>
  </si>
  <si>
    <t>INT_PHC</t>
  </si>
  <si>
    <t>INT_INTERVREM</t>
  </si>
  <si>
    <t>INT_COORD</t>
  </si>
  <si>
    <t>INT_AUTRE</t>
  </si>
  <si>
    <t>ENC_INTERV</t>
  </si>
  <si>
    <t>LI_TRANSP</t>
  </si>
  <si>
    <t>LI_BLANCH</t>
  </si>
  <si>
    <t>LI_AUTRE</t>
  </si>
  <si>
    <t>SAP_REST</t>
  </si>
  <si>
    <t>SAP_BLANCH</t>
  </si>
  <si>
    <t>SAP_TELES</t>
  </si>
  <si>
    <t>SAP_AUTRESAP</t>
  </si>
  <si>
    <t>GG_PIL&amp;DIR</t>
  </si>
  <si>
    <t>GG_RH</t>
  </si>
  <si>
    <t>GG_DSI</t>
  </si>
  <si>
    <t>GG_QUAL</t>
  </si>
  <si>
    <t>CHAGFIN</t>
  </si>
  <si>
    <t>CNI_PND</t>
  </si>
  <si>
    <t>Plan comptable - Charges</t>
  </si>
  <si>
    <t>Plan comptable - Produits</t>
  </si>
  <si>
    <t>Emprunt et financement des lignes de trésorerie</t>
  </si>
  <si>
    <t>Nombre d'heures travaillées</t>
  </si>
  <si>
    <t>Dotations complémentaires - Conseil Départemental</t>
  </si>
  <si>
    <t>Cumul des semaines-usagers annuel</t>
  </si>
  <si>
    <t>Nombre de repas (Service à la personne)</t>
  </si>
  <si>
    <t>62AD1</t>
  </si>
  <si>
    <t>Stagiaire</t>
  </si>
  <si>
    <t>63STAG</t>
  </si>
  <si>
    <t>STAG</t>
  </si>
  <si>
    <t>Aide à domicile (Si BAD : degré 1, si FP : catégorie hiérarchique C, si Hors BAD et HORS FP : Employé)</t>
  </si>
  <si>
    <t>Aide à domicile 1</t>
  </si>
  <si>
    <t>Aide à domicile 2</t>
  </si>
  <si>
    <t>Aide à domicile (Si BAD : degré 2, si FP : catégorie hiérarchique A ou B, si Hors BAD et HORS FP : Technicien ou agent de maîtrise)</t>
  </si>
  <si>
    <t>62AD2</t>
  </si>
  <si>
    <t>63AD1</t>
  </si>
  <si>
    <t>63AD2</t>
  </si>
  <si>
    <t>Coût horaire ETPR</t>
  </si>
  <si>
    <t>Coût horaire ETPT</t>
  </si>
  <si>
    <t>Achats stockés de matières premières et fournitures à caractère hôtelier et général</t>
  </si>
  <si>
    <t>Fournitures administratives / bureau</t>
  </si>
  <si>
    <t>Achats stockés : fournitures informatiques</t>
  </si>
  <si>
    <t>Variation des stocks autres approvisionnements</t>
  </si>
  <si>
    <t>Variation des stocks de matières premières et fournitures à caractère hôtelier et général</t>
  </si>
  <si>
    <t>Variation des stocks fournitures informatiques</t>
  </si>
  <si>
    <t>Achats stockés : linge et habillement</t>
  </si>
  <si>
    <t>6031 Variation de stock</t>
  </si>
  <si>
    <t>Variation des stocks linge et habillement</t>
  </si>
  <si>
    <t>Particip</t>
  </si>
  <si>
    <t>Fourniture d'atelier</t>
  </si>
  <si>
    <t>Couches, alèses et produits absorbants</t>
  </si>
  <si>
    <t>Matériel informatique et logiciels / progiciels</t>
  </si>
  <si>
    <t>Indemnité de stage</t>
  </si>
  <si>
    <r>
      <t>AD</t>
    </r>
    <r>
      <rPr>
        <sz val="8"/>
        <rFont val="Arial"/>
        <family val="2"/>
      </rPr>
      <t>1_sal</t>
    </r>
  </si>
  <si>
    <t>AD2_sal</t>
  </si>
  <si>
    <t>AS_sal</t>
  </si>
  <si>
    <t>TISF_sal</t>
  </si>
  <si>
    <t>PFO_sal</t>
  </si>
  <si>
    <t>PFA_sal</t>
  </si>
  <si>
    <t>AD2_ext</t>
  </si>
  <si>
    <t>AS_ext</t>
  </si>
  <si>
    <t>TISF_ext</t>
  </si>
  <si>
    <t>PFO_ext</t>
  </si>
  <si>
    <t>PFA_ext</t>
  </si>
  <si>
    <t>AD1_ext</t>
  </si>
  <si>
    <t>621AD1</t>
  </si>
  <si>
    <t>621AD2</t>
  </si>
  <si>
    <t>621AS</t>
  </si>
  <si>
    <t>621TISF</t>
  </si>
  <si>
    <t>621PFO</t>
  </si>
  <si>
    <t>621PFA</t>
  </si>
  <si>
    <t>622AD2</t>
  </si>
  <si>
    <t>622AS</t>
  </si>
  <si>
    <t>622TISF</t>
  </si>
  <si>
    <t>622PFO</t>
  </si>
  <si>
    <t>622PFA</t>
  </si>
  <si>
    <t>622AD1</t>
  </si>
  <si>
    <t>622 MAD</t>
  </si>
  <si>
    <t>621 INTERIM</t>
  </si>
  <si>
    <t xml:space="preserve">Intérêts des emprunts, dettes et des comptes courants créditeurs </t>
  </si>
  <si>
    <t>68/69</t>
  </si>
  <si>
    <t>Charges non incorporables - Dotations</t>
  </si>
  <si>
    <t>Installations techniques et générales, matériel de bureau, mobilier et autre</t>
  </si>
  <si>
    <t>Agencement et aménagement des terrains et constructions</t>
  </si>
  <si>
    <t>Consommations d'achats stockés de matières premières ou fournitures</t>
  </si>
  <si>
    <t xml:space="preserve">Remplissage </t>
  </si>
  <si>
    <t>Remplissage des ETP</t>
  </si>
  <si>
    <t>validation des données : inférieur à 0</t>
  </si>
  <si>
    <t>Remplissage des données adm</t>
  </si>
  <si>
    <t>Total des produits</t>
  </si>
  <si>
    <t>Cumul des semaines usagers bénéficiant d’un financement public</t>
  </si>
  <si>
    <t/>
  </si>
  <si>
    <t xml:space="preserve"> </t>
  </si>
  <si>
    <t>1. Données administratives</t>
  </si>
  <si>
    <t>2. Phases comptables</t>
  </si>
  <si>
    <t>3. Affectation sur les sections</t>
  </si>
  <si>
    <t>4. ETP</t>
  </si>
  <si>
    <t xml:space="preserve">Affectations sur les sections </t>
  </si>
  <si>
    <t>Montant de la balance</t>
  </si>
  <si>
    <t>Montant total</t>
  </si>
  <si>
    <t>Certains  produits doivent-il être déduits des charges pour obtenir des charges nettes (par exemple rabais, remboursement de frais de formation…) ?</t>
  </si>
  <si>
    <t>Produits non incorporables
 exclusion automatique</t>
  </si>
  <si>
    <r>
      <t xml:space="preserve">Produits des autres activités
</t>
    </r>
    <r>
      <rPr>
        <sz val="9"/>
        <rFont val="Arial"/>
        <family val="2"/>
      </rPr>
      <t>Portage de repas - blanchisserie - autres SAP</t>
    </r>
  </si>
  <si>
    <t>Autres produits</t>
  </si>
  <si>
    <t>PDT</t>
  </si>
  <si>
    <t>Produit à déduire des charges</t>
  </si>
  <si>
    <t>Total des charges nettes par section d'analyse</t>
  </si>
  <si>
    <t>Produits à déduire des charges pour obtenir des charges nettes</t>
  </si>
  <si>
    <t>retraitements compte à compte
 (si besoin seulement)</t>
  </si>
  <si>
    <t>AD1_HS</t>
  </si>
  <si>
    <t>AD2_HS</t>
  </si>
  <si>
    <t>SAL_CH_ETPT_CA</t>
  </si>
  <si>
    <t>SAL__CH_ETPT_ETPT</t>
  </si>
  <si>
    <t>SAL_ETPT_CH_CUETPT</t>
  </si>
  <si>
    <t>INT_CH_ETPT_CA</t>
  </si>
  <si>
    <t>INT_CH_ETPT_ETPT</t>
  </si>
  <si>
    <t>INT_CH_ETPT_CUETPT</t>
  </si>
  <si>
    <t>MAD_CH_ETPT_CA</t>
  </si>
  <si>
    <t>MAD_CH_ETPT_ETPT</t>
  </si>
  <si>
    <t>MAD_CH_ETPT_CUETPT</t>
  </si>
  <si>
    <t>SSB_CH_ETPT_CA</t>
  </si>
  <si>
    <t>SSB_CH_ETPT_ETPT</t>
  </si>
  <si>
    <t>SSB_CH_ETPT_CUETPT</t>
  </si>
  <si>
    <t>SAL_CH_ETPR_CA</t>
  </si>
  <si>
    <t>SAL__CH_ETPR_ETPR</t>
  </si>
  <si>
    <t>SAL_ETPR_CH_CUETPR</t>
  </si>
  <si>
    <t>INT_CH_ETPR_CA</t>
  </si>
  <si>
    <t>INT_CH_ETPR_ETPR</t>
  </si>
  <si>
    <t>INT_CH_ETPR_CUETPR</t>
  </si>
  <si>
    <t>MAD_CH_ETPR_CA</t>
  </si>
  <si>
    <t>MAD_CH_ETPR_ETPR</t>
  </si>
  <si>
    <t>MAD_CH_ETPR_CUETPR</t>
  </si>
  <si>
    <t>SSB_CH_ETPR_CA</t>
  </si>
  <si>
    <t>SSB_CH_ETPR_ETPR</t>
  </si>
  <si>
    <t>SSB_CH_ETPR_CUETPR</t>
  </si>
  <si>
    <t>SAL_ETPT_CA</t>
  </si>
  <si>
    <t>SAL_ETPT_ETPT</t>
  </si>
  <si>
    <t>SAL_ETPT_CUETPT</t>
  </si>
  <si>
    <t>INT_ETPT_CA</t>
  </si>
  <si>
    <t>INT_ETPT_ETPT</t>
  </si>
  <si>
    <t>INT_ETPT_CUETPT</t>
  </si>
  <si>
    <t>MAD_ETPT_CA</t>
  </si>
  <si>
    <t>MAD_ETPT_ETPT</t>
  </si>
  <si>
    <t>MAD_ETPT_CUETPT</t>
  </si>
  <si>
    <t>SSB_ETPT_CA</t>
  </si>
  <si>
    <t>SSB_ETPT_ETPT</t>
  </si>
  <si>
    <t>SSB_ETPT_CUETPT</t>
  </si>
  <si>
    <t>SAL_ETPR_CA</t>
  </si>
  <si>
    <t>SAL_ETPR_ETPR</t>
  </si>
  <si>
    <t>SAL_ETPR_CUETPR</t>
  </si>
  <si>
    <t>INT_ETPR_CA</t>
  </si>
  <si>
    <t>INT_ETPR_ETPR</t>
  </si>
  <si>
    <t>INT_ETPR_CUETPR</t>
  </si>
  <si>
    <t>MAD_ETPR_CA</t>
  </si>
  <si>
    <t>MAD_ETPR_ETPR</t>
  </si>
  <si>
    <t>MAD_ETPR_CUETPR</t>
  </si>
  <si>
    <t>SSB_ETPR_CA</t>
  </si>
  <si>
    <t>SSB_ETPR_ETPR</t>
  </si>
  <si>
    <t>SSB_ETPR_CUETPR</t>
  </si>
  <si>
    <t>SAL_NB_HREM</t>
  </si>
  <si>
    <t>SAL_NB_HTR</t>
  </si>
  <si>
    <t>SAL_ETP_REM</t>
  </si>
  <si>
    <t>INT_NB_HREM</t>
  </si>
  <si>
    <t>INT_NB_HTR</t>
  </si>
  <si>
    <t>INT_ETP_REM</t>
  </si>
  <si>
    <t>INT_ETP_TRA</t>
  </si>
  <si>
    <t>MAD_NB_HREM</t>
  </si>
  <si>
    <t>MAD_NB_HTR</t>
  </si>
  <si>
    <t>MAD_ETP_REM</t>
  </si>
  <si>
    <t>MAD_ETP_TRA</t>
  </si>
  <si>
    <t>SSB_NB_HREM</t>
  </si>
  <si>
    <t>SSB_NB_HTR</t>
  </si>
  <si>
    <t>SSB_ETP_REM</t>
  </si>
  <si>
    <t>SSB_ETP_TRA</t>
  </si>
  <si>
    <t>DELTA_HS</t>
  </si>
  <si>
    <t>HTR</t>
  </si>
  <si>
    <t>HREM</t>
  </si>
  <si>
    <t>HSUP</t>
  </si>
  <si>
    <t>HCOMP</t>
  </si>
  <si>
    <t>H_MOD_NEG</t>
  </si>
  <si>
    <t>TX_ABS</t>
  </si>
  <si>
    <t>REPAR_HREM</t>
  </si>
  <si>
    <t>REPAR_TX_MAJ</t>
  </si>
  <si>
    <t>REPAR_TX_MAJ_HSUP</t>
  </si>
  <si>
    <t>PLAGE_HNUIT</t>
  </si>
  <si>
    <t>CHSNEG</t>
  </si>
  <si>
    <t>Saisie des ETP et des nombres d'heures</t>
  </si>
  <si>
    <t>TOT_PCC</t>
  </si>
  <si>
    <t>Contrôle saisie du plan comptable</t>
  </si>
  <si>
    <t>Contribution économique territoriale</t>
  </si>
  <si>
    <t>Taxes foncières</t>
  </si>
  <si>
    <t>Autres impôts locaux</t>
  </si>
  <si>
    <t>Contrôle saisie</t>
  </si>
  <si>
    <t>Zone de saisie libre
(non exportée)</t>
  </si>
  <si>
    <t>Pilotage et direction 
Gestion 
Com.</t>
  </si>
  <si>
    <t xml:space="preserve">Total des produits à déduire des charges pour obtenir des charges nettes </t>
  </si>
  <si>
    <t>v2026.demo</t>
  </si>
  <si>
    <t>Version du classeur</t>
  </si>
  <si>
    <t>f3</t>
  </si>
  <si>
    <t>Etude nationale de coûts SAD - Plan comptable - Charges</t>
  </si>
  <si>
    <t>Etude nationale de coûts SAD - Plan comptable - Produits</t>
  </si>
  <si>
    <t>Etude nationale de coûts SAD - Affectation sur les sections d'analyse</t>
  </si>
  <si>
    <t>Primes d’assurance - Transport</t>
  </si>
  <si>
    <t>Primes d’assurance - Autres assurance hors transport</t>
  </si>
  <si>
    <t>Dotations aux amortissements des immobilisations incorporelles : frais d'établissement, frais d'étude, concessions et droits similaires, brevets, autres</t>
  </si>
  <si>
    <t>Etude nationale de coûts SAD - Retraitement de crédit-bail</t>
  </si>
  <si>
    <t xml:space="preserve">Etude nationale de coûts SAD - Saisie des ETP </t>
  </si>
  <si>
    <t>Etude nationale de coûts SAD
Récapitulatif des contrôles de remplissage</t>
  </si>
  <si>
    <t>Fusion avec un SSIAD</t>
  </si>
  <si>
    <t>GCSMS titulaire</t>
  </si>
  <si>
    <t>Convention ou GCSMS exploitant</t>
  </si>
  <si>
    <t>Ex-SPASAD</t>
  </si>
  <si>
    <t>ETP et nombre d'heure par poste occupé et par catégorie de personnel</t>
  </si>
  <si>
    <t>Nombre d'heures prestées renseignées en 1.DA</t>
  </si>
  <si>
    <t>Produit moyen par heure prestée</t>
  </si>
  <si>
    <t>Répartition des heures en fonction des taux horaires appliqués (salariés, intérimaires, mis à disposition)</t>
  </si>
  <si>
    <t>Produits des interventions -  Périmètre coupe</t>
  </si>
  <si>
    <t>Produits des interventions -  Périmètre hors coupe</t>
  </si>
  <si>
    <t>Retraitements compte à compte
 (si besoin seulement)</t>
  </si>
  <si>
    <t>Nombre d'heures travaillées sur année au taux normal</t>
  </si>
  <si>
    <t>Répartition des heures rémunérées au taux normal en fonction des taux de majoration applicables (salariés, intérimaires, mis à disposition)</t>
  </si>
  <si>
    <t>Remplissage de Crédit-Bail</t>
  </si>
  <si>
    <t>Rabais, remises et ristournes obtenus sur achat</t>
  </si>
  <si>
    <t>63 Impôts et taxes</t>
  </si>
  <si>
    <t>629 RRR</t>
  </si>
  <si>
    <t>601 +/- 6031 Consommations d'achats stockés de mat. 1ères ou fournitures</t>
  </si>
  <si>
    <t>60 Autres comptes</t>
  </si>
  <si>
    <t>613 / 614 Locations et charges locatives</t>
  </si>
  <si>
    <t>617 / 619 Autres comptes</t>
  </si>
  <si>
    <t>621 Interim - Personnel extérieur à l’établissement</t>
  </si>
  <si>
    <t>622 MAD - Personnel extérieur à l’établissement</t>
  </si>
  <si>
    <t>68111 Immobilisations incorporelles</t>
  </si>
  <si>
    <t>68112 Immobilisations corporelles</t>
  </si>
  <si>
    <t>681 Autres comptes</t>
  </si>
  <si>
    <t>686 / 687 Dot. aux amort.et prov.</t>
  </si>
  <si>
    <t>69 Participation des salariés et Impôts bénéfices</t>
  </si>
  <si>
    <t>69 Particip.+ IS</t>
  </si>
  <si>
    <t>Total charges = total produits</t>
  </si>
  <si>
    <t>601 / 602 Consommations d'achats stockés de mat. 1ères ou fournitures</t>
  </si>
  <si>
    <t>68111 Immo. Incorp.</t>
  </si>
  <si>
    <t>Retraitement crédit-bail</t>
  </si>
  <si>
    <t>Contrôle écart</t>
  </si>
  <si>
    <t>Production stockée et immobilisée</t>
  </si>
  <si>
    <t>71 / 72</t>
  </si>
  <si>
    <t>Somme des retraitements - Charges</t>
  </si>
  <si>
    <t>Somme des retraitements - Produits</t>
  </si>
  <si>
    <t>Prod. stockée et immob.</t>
  </si>
  <si>
    <t>Reprises sur amort. et provisions</t>
  </si>
  <si>
    <t>Prod.stockée et immob.</t>
  </si>
  <si>
    <t>Prod. exceptionnels</t>
  </si>
  <si>
    <t>Eau et assainissement</t>
  </si>
  <si>
    <t>Divers services extérieurs (documentation, concours divers, frais de colloques, séminaires, conférences, autres…)</t>
  </si>
  <si>
    <t>Excédent</t>
  </si>
  <si>
    <t>Déficit</t>
  </si>
  <si>
    <t xml:space="preserve">Sous-traitance : Aide à domicile </t>
  </si>
  <si>
    <t>6112AD</t>
  </si>
  <si>
    <t>Sous-traitance : Aide soignant</t>
  </si>
  <si>
    <t>Sous-traitance : Technicien de l'intervention sociale et familiale</t>
  </si>
  <si>
    <t>Sous-traitance : Personnel fonctionnel opérationnel</t>
  </si>
  <si>
    <t>Sous-traitance : Personnel fonctionnel administratif</t>
  </si>
  <si>
    <t>Hygiène et Nettoyage</t>
  </si>
  <si>
    <t>HYG</t>
  </si>
  <si>
    <t>Entretien &amp; Fourniture atelier</t>
  </si>
  <si>
    <t>ENT</t>
  </si>
  <si>
    <t>ST Aide à domicile</t>
  </si>
  <si>
    <t>ST Auxiliaire de Vie Sociale</t>
  </si>
  <si>
    <t>ST Technicien de l'intervention sociale et familiale</t>
  </si>
  <si>
    <t>ST Personnel fonctionnel opérationnel</t>
  </si>
  <si>
    <t>ST Personnel fonctionnel administratif</t>
  </si>
  <si>
    <t>AD_ST</t>
  </si>
  <si>
    <t>AS_ST</t>
  </si>
  <si>
    <t>TISF_ST</t>
  </si>
  <si>
    <t>PFO_ST</t>
  </si>
  <si>
    <t>PFA_ST</t>
  </si>
  <si>
    <t>Entretien</t>
  </si>
  <si>
    <t>Assurance</t>
  </si>
  <si>
    <t>ASSUR</t>
  </si>
  <si>
    <r>
      <t xml:space="preserve">Mis à disposition du SAD à titre payant
</t>
    </r>
    <r>
      <rPr>
        <sz val="10"/>
        <rFont val="Arial"/>
        <family val="2"/>
      </rPr>
      <t>(charges en 622 xx)</t>
    </r>
  </si>
  <si>
    <t>Nombre d'heures rémunérées (Tab.1)</t>
  </si>
  <si>
    <t>645+647+648</t>
  </si>
  <si>
    <t>Charges de sécurité sociale et de prévoyance</t>
  </si>
  <si>
    <t>Rémunérations du personnel</t>
  </si>
  <si>
    <t>631 + 633</t>
  </si>
  <si>
    <t>Impôts, taxes et versements assimilés sur rémunérations (intégrant taxe sur les salaires)</t>
  </si>
  <si>
    <t>Indemnités kilométriques</t>
  </si>
  <si>
    <t>Montant de financement ARS</t>
  </si>
  <si>
    <t>IDEC</t>
  </si>
  <si>
    <t>Reste à charge sur les prestations d'intervention à domicile pour les usagers publics</t>
  </si>
  <si>
    <t>Fonds mobilité et dotation de coordination- financement du temps de coordination et mise à disposition de véhicules professionnels</t>
  </si>
  <si>
    <t>Dotations complémentaires -  ARS</t>
  </si>
  <si>
    <t>Autres fournitures</t>
  </si>
  <si>
    <t>Coût unitaire de ETPT (Equivalent Temps Plein travaillé)</t>
  </si>
  <si>
    <t>Engagements à réaliser sur ressources affectées</t>
  </si>
  <si>
    <t>689 Engagmt à réaliser sur ress. affectées</t>
  </si>
  <si>
    <t>FINARS</t>
  </si>
  <si>
    <t>Nombre de km parcourus par la flotte pour les intervenants sur l'année (hors véhicule de direction et hors véhicule administratif) y compris indemnités kilométriques</t>
  </si>
  <si>
    <t>Nombre d'heures rémunérées au taux normal</t>
  </si>
  <si>
    <t>Total des heures rémunérées</t>
  </si>
  <si>
    <t>Charges exceptionnelles</t>
  </si>
  <si>
    <t>TOTAL des heures déclarées dans le tableau 2</t>
  </si>
  <si>
    <t>Les usagers relevant d'un financement public feront l'objet d'un recueil détaillé lors de la coupe (description des usagers et nombres d'heures recueillies par les intervenants par usager).</t>
  </si>
  <si>
    <t>Répartition des heures rémunérées en fonction des taux de majoration applicables (salariés, intérimaires, mis à disposition)</t>
  </si>
  <si>
    <t>Etude nationale de coûts SAD - Données administratives 2025</t>
  </si>
  <si>
    <t xml:space="preserve">CCN51 </t>
  </si>
  <si>
    <t>Non</t>
  </si>
  <si>
    <t xml:space="preserve">Remplissage ETP </t>
  </si>
  <si>
    <t>Effectif physique à la date de clôture</t>
  </si>
  <si>
    <t>ETP 
travaillé sur l'exercice</t>
  </si>
  <si>
    <r>
      <t>Nombre d'</t>
    </r>
    <r>
      <rPr>
        <b/>
        <sz val="8"/>
        <rFont val="Arial"/>
        <family val="2"/>
      </rPr>
      <t>heures travaillées sur l'exercice</t>
    </r>
  </si>
  <si>
    <t>Quelle est la date de clôture de l'exercice ?</t>
  </si>
  <si>
    <t>Votre comptabilité est elle validée et/ou certifiée par un comptable / expert comptable ?</t>
  </si>
  <si>
    <t>Oui</t>
  </si>
  <si>
    <t>Dominance rurale</t>
  </si>
  <si>
    <t>DESCRIPTION DU SERVICE À LA DATE DE CLÔTURE DE L'EXERCICE</t>
  </si>
  <si>
    <t>ACTIVITE ANNUELLE DE L'EXERCICE</t>
  </si>
  <si>
    <t>6112PSS</t>
  </si>
  <si>
    <t>Sous-traitance : Personnel spécifique aux soins</t>
  </si>
  <si>
    <t>Personnel spécifique aux soins</t>
  </si>
  <si>
    <t>621PSS</t>
  </si>
  <si>
    <t>622PSS</t>
  </si>
  <si>
    <t>63PSS</t>
  </si>
  <si>
    <t>62PSS</t>
  </si>
  <si>
    <t>PSS</t>
  </si>
  <si>
    <t>Personnel spécifique aux soins (pour les SAD mixtes)</t>
  </si>
  <si>
    <t>PSS_HS</t>
  </si>
  <si>
    <t>CUETPR_PSS</t>
  </si>
  <si>
    <t>CHETPT_PSS</t>
  </si>
  <si>
    <t>Honoraires</t>
  </si>
  <si>
    <t>6226 / 627 Autres comptes</t>
  </si>
  <si>
    <t>Au titre de l'APA</t>
  </si>
  <si>
    <t>Au titre de la PCH, ACTP ou MTP</t>
  </si>
  <si>
    <t>Au titre de l'aide-ménagère département</t>
  </si>
  <si>
    <t>Au titre de l'action sociale d'une caisse de retraite</t>
  </si>
  <si>
    <t>Auprès de bénéficiaire de l'AEEH (&lt;20 ans)</t>
  </si>
  <si>
    <t>Heures financées intégralement à titre Privé</t>
  </si>
  <si>
    <t>N-1</t>
  </si>
  <si>
    <t>N</t>
  </si>
  <si>
    <t>Montant subvention - Assurance maladie</t>
  </si>
  <si>
    <t>Montant subvention - ARS</t>
  </si>
  <si>
    <t>Montant subvention - Conseil départemental</t>
  </si>
  <si>
    <t>Montant subvention - CARSAT/CGSS/CNAV</t>
  </si>
  <si>
    <t>Montant subvention - Ville et Commune</t>
  </si>
  <si>
    <t xml:space="preserve">Montant subvention - Communauté de communes </t>
  </si>
  <si>
    <t>Montant subvention - Conférence des financeurs</t>
  </si>
  <si>
    <t>Montant subvention - Autre</t>
  </si>
  <si>
    <t>(*)</t>
  </si>
  <si>
    <t>(*) N correspond au dernier exercice clos 
N-1 correspond à l'avant dernier exercice clos</t>
  </si>
  <si>
    <t>6112PSF</t>
  </si>
  <si>
    <t>Sous-traitance : Personnel spécifique à l'activité famille</t>
  </si>
  <si>
    <t>Personnel spécifique à l'activité famille</t>
  </si>
  <si>
    <t>621PSF</t>
  </si>
  <si>
    <t>622PSF</t>
  </si>
  <si>
    <t>63PSF</t>
  </si>
  <si>
    <t>ST Personnel spécifique aux soins</t>
  </si>
  <si>
    <t>PSS_ST</t>
  </si>
  <si>
    <t>ST Personnel spécifique à l'activité famille</t>
  </si>
  <si>
    <t>PSF_ST</t>
  </si>
  <si>
    <t>62PSF</t>
  </si>
  <si>
    <t>PSS_ext</t>
  </si>
  <si>
    <t>PSF_ext</t>
  </si>
  <si>
    <t>PSS_sal</t>
  </si>
  <si>
    <t>PSF_sal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</si>
</sst>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1" formatCode="_-* #,##0_-;\-* #,##0_-;_-* &quot;-&quot;_-;_-@_-"/>
    <numFmt numFmtId="43" formatCode="_-* #,##0.00_-;\-* #,##0.00_-;_-* &quot;-&quot;??_-;_-@_-"/>
    <numFmt numFmtId="164" formatCode="#,##0\ &quot;€&quot;"/>
    <numFmt numFmtId="165" formatCode="#,##0.00_ ;[Red]\-#,##0.00\ "/>
    <numFmt numFmtId="166" formatCode="_-* #,##0.00\ _F_-;\-* #,##0.00\ _F_-;_-* &quot;-&quot;??\ _F_-;_-@_-"/>
    <numFmt numFmtId="167" formatCode="h:mm;@"/>
    <numFmt numFmtId="168" formatCode="_-* #,##0_-;\-* #,##0_-;_-* &quot;-&quot;??_-;_-@_-"/>
    <numFmt numFmtId="169" formatCode="_-* #,##0_-;\-* #,##0_-;_-* \-??_-;_-@_-"/>
  </numFmts>
  <fonts count="63" x14ac:knownFonts="1">
    <font>
      <sz val="11"/>
      <color theme="1"/>
      <name val="Calibri"/>
      <family val="2"/>
      <scheme val="minor"/>
    </font>
    <font>
      <sz val="11"/>
      <color theme="1"/>
      <name val="Calibri"/>
      <family val="2"/>
      <scheme val="minor"/>
    </font>
    <font>
      <sz val="6"/>
      <color theme="1"/>
      <name val="Arial"/>
      <family val="2"/>
    </font>
    <font>
      <sz val="12"/>
      <color theme="1"/>
      <name val="Arial"/>
      <family val="2"/>
    </font>
    <font>
      <sz val="11"/>
      <color theme="1"/>
      <name val="Arial"/>
      <family val="2"/>
    </font>
    <font>
      <b/>
      <sz val="11"/>
      <color rgb="FF514B64"/>
      <name val="Arial"/>
      <family val="2"/>
    </font>
    <font>
      <b/>
      <sz val="11"/>
      <color theme="1"/>
      <name val="Arial"/>
      <family val="2"/>
    </font>
    <font>
      <b/>
      <sz val="11"/>
      <name val="Arial"/>
      <family val="2"/>
    </font>
    <font>
      <sz val="11"/>
      <color rgb="FF514B64"/>
      <name val="Arial"/>
      <family val="2"/>
    </font>
    <font>
      <b/>
      <sz val="11"/>
      <color theme="3" tint="-0.249977111117893"/>
      <name val="Arial"/>
      <family val="2"/>
    </font>
    <font>
      <i/>
      <sz val="8"/>
      <name val="Arial"/>
      <family val="2"/>
    </font>
    <font>
      <b/>
      <sz val="8"/>
      <name val="Arial"/>
      <family val="2"/>
    </font>
    <font>
      <sz val="11"/>
      <name val="Arial"/>
      <family val="2"/>
    </font>
    <font>
      <b/>
      <sz val="16"/>
      <name val="Arial"/>
      <family val="2"/>
    </font>
    <font>
      <b/>
      <sz val="12"/>
      <name val="Arial"/>
      <family val="2"/>
    </font>
    <font>
      <sz val="14"/>
      <name val="Arial"/>
      <family val="2"/>
    </font>
    <font>
      <sz val="8"/>
      <name val="Arial"/>
      <family val="2"/>
    </font>
    <font>
      <b/>
      <sz val="16"/>
      <color rgb="FF4E455D"/>
      <name val="Arial"/>
      <family val="2"/>
    </font>
    <font>
      <b/>
      <sz val="16"/>
      <color rgb="FF514B64"/>
      <name val="Arial"/>
      <family val="2"/>
    </font>
    <font>
      <b/>
      <sz val="8"/>
      <color indexed="53"/>
      <name val="Arial"/>
      <family val="2"/>
    </font>
    <font>
      <b/>
      <sz val="10"/>
      <name val="Arial"/>
      <family val="2"/>
    </font>
    <font>
      <sz val="8"/>
      <color theme="0"/>
      <name val="Arial"/>
      <family val="2"/>
    </font>
    <font>
      <b/>
      <sz val="9"/>
      <name val="Arial"/>
      <family val="2"/>
    </font>
    <font>
      <b/>
      <sz val="8"/>
      <color theme="0"/>
      <name val="Arial"/>
      <family val="2"/>
    </font>
    <font>
      <b/>
      <u/>
      <sz val="8"/>
      <name val="Arial"/>
      <family val="2"/>
    </font>
    <font>
      <sz val="8"/>
      <color theme="0" tint="-0.249977111117893"/>
      <name val="Arial"/>
      <family val="2"/>
    </font>
    <font>
      <sz val="10"/>
      <name val="Arial"/>
      <family val="2"/>
    </font>
    <font>
      <sz val="8"/>
      <color theme="1"/>
      <name val="Arial"/>
      <family val="2"/>
    </font>
    <font>
      <sz val="8"/>
      <color rgb="FFFF0000"/>
      <name val="Arial"/>
      <family val="2"/>
    </font>
    <font>
      <b/>
      <i/>
      <sz val="8"/>
      <name val="Arial"/>
      <family val="2"/>
    </font>
    <font>
      <b/>
      <i/>
      <sz val="10"/>
      <color indexed="23"/>
      <name val="Arial"/>
      <family val="2"/>
    </font>
    <font>
      <i/>
      <sz val="10"/>
      <color indexed="23"/>
      <name val="Arial"/>
      <family val="2"/>
    </font>
    <font>
      <b/>
      <i/>
      <sz val="10"/>
      <name val="Arial"/>
      <family val="2"/>
    </font>
    <font>
      <b/>
      <sz val="9"/>
      <color indexed="81"/>
      <name val="Tahoma"/>
      <family val="2"/>
    </font>
    <font>
      <sz val="9"/>
      <color indexed="81"/>
      <name val="Tahoma"/>
      <family val="2"/>
    </font>
    <font>
      <sz val="10"/>
      <color theme="1"/>
      <name val="Arial"/>
      <family val="2"/>
    </font>
    <font>
      <sz val="9"/>
      <color indexed="56"/>
      <name val="Arial"/>
      <family val="2"/>
    </font>
    <font>
      <b/>
      <sz val="12"/>
      <color rgb="FFA7376F"/>
      <name val="Arial"/>
      <family val="2"/>
    </font>
    <font>
      <sz val="8"/>
      <color indexed="23"/>
      <name val="Arial"/>
      <family val="2"/>
    </font>
    <font>
      <b/>
      <sz val="14"/>
      <color theme="7" tint="-0.49986266670735802"/>
      <name val="Wingdings"/>
      <charset val="2"/>
    </font>
    <font>
      <b/>
      <sz val="8"/>
      <color rgb="FFFF0000"/>
      <name val="Arial"/>
      <family val="2"/>
    </font>
    <font>
      <sz val="6"/>
      <color rgb="FFFF0000"/>
      <name val="Arial"/>
      <family val="2"/>
    </font>
    <font>
      <i/>
      <sz val="8"/>
      <color rgb="FFFF0000"/>
      <name val="Arial"/>
      <family val="2"/>
    </font>
    <font>
      <b/>
      <i/>
      <sz val="16"/>
      <color rgb="FF514B64"/>
      <name val="Arial"/>
      <family val="2"/>
    </font>
    <font>
      <b/>
      <i/>
      <sz val="9"/>
      <name val="Arial"/>
      <family val="2"/>
    </font>
    <font>
      <i/>
      <sz val="8"/>
      <color theme="0" tint="-0.249977111117893"/>
      <name val="Arial"/>
      <family val="2"/>
    </font>
    <font>
      <sz val="9"/>
      <name val="Arial"/>
      <family val="2"/>
    </font>
    <font>
      <b/>
      <sz val="10"/>
      <color theme="1"/>
      <name val="Arial"/>
      <family val="2"/>
    </font>
    <font>
      <b/>
      <sz val="18"/>
      <name val="Arial"/>
      <family val="2"/>
    </font>
    <font>
      <i/>
      <sz val="11"/>
      <color theme="1"/>
      <name val="Arial"/>
      <family val="2"/>
    </font>
    <font>
      <sz val="11"/>
      <color theme="0"/>
      <name val="Arial"/>
      <family val="2"/>
    </font>
    <font>
      <b/>
      <sz val="8"/>
      <color rgb="FF4E455D"/>
      <name val="Arial"/>
      <family val="2"/>
    </font>
    <font>
      <b/>
      <sz val="8"/>
      <color rgb="FF514B64"/>
      <name val="Arial"/>
      <family val="2"/>
    </font>
    <font>
      <b/>
      <sz val="8"/>
      <color theme="1"/>
      <name val="Arial"/>
      <family val="2"/>
    </font>
    <font>
      <sz val="8"/>
      <color rgb="FF514B64"/>
      <name val="Arial"/>
      <family val="2"/>
    </font>
    <font>
      <b/>
      <sz val="8"/>
      <color theme="3" tint="-0.249977111117893"/>
      <name val="Arial"/>
      <family val="2"/>
    </font>
    <font>
      <b/>
      <sz val="9"/>
      <color theme="0"/>
      <name val="Arial"/>
      <family val="2"/>
    </font>
    <font>
      <i/>
      <sz val="8"/>
      <color theme="1"/>
      <name val="Arial"/>
      <family val="2"/>
    </font>
    <font>
      <b/>
      <i/>
      <sz val="9"/>
      <color theme="7" tint="-0.49986266670735802"/>
      <name val="Wingdings"/>
      <charset val="2"/>
    </font>
    <font>
      <b/>
      <sz val="9"/>
      <color theme="1"/>
      <name val="Arial"/>
      <family val="2"/>
    </font>
    <font>
      <sz val="9"/>
      <color theme="1"/>
      <name val="Arial"/>
      <family val="2"/>
    </font>
    <font>
      <i/>
      <sz val="7"/>
      <color theme="1"/>
      <name val="Arial"/>
      <family val="2"/>
    </font>
    <font>
      <sz val="8"/>
      <name val="Arial"/>
      <family val="2"/>
      <charset val="1"/>
    </font>
  </fonts>
  <fills count="44">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22"/>
        <bgColor indexed="64"/>
      </patternFill>
    </fill>
    <fill>
      <patternFill patternType="solid">
        <fgColor indexed="22"/>
        <bgColor indexed="47"/>
      </patternFill>
    </fill>
    <fill>
      <patternFill patternType="solid">
        <fgColor theme="7" tint="0.79998168889431442"/>
        <bgColor indexed="64"/>
      </patternFill>
    </fill>
    <fill>
      <patternFill patternType="solid">
        <fgColor rgb="FFE78439"/>
        <bgColor indexed="64"/>
      </patternFill>
    </fill>
    <fill>
      <patternFill patternType="solid">
        <fgColor rgb="FFCD661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indexed="23"/>
        <bgColor indexed="64"/>
      </patternFill>
    </fill>
    <fill>
      <patternFill patternType="solid">
        <fgColor indexed="43"/>
        <bgColor indexed="64"/>
      </patternFill>
    </fill>
    <fill>
      <patternFill patternType="solid">
        <fgColor indexed="51"/>
        <bgColor indexed="64"/>
      </patternFill>
    </fill>
    <fill>
      <patternFill patternType="solid">
        <fgColor rgb="FF9F8EB4"/>
        <bgColor indexed="64"/>
      </patternFill>
    </fill>
    <fill>
      <patternFill patternType="solid">
        <fgColor rgb="FFC0C0C0"/>
        <bgColor indexed="64"/>
      </patternFill>
    </fill>
    <fill>
      <patternFill patternType="solid">
        <fgColor rgb="FFFDE9D9"/>
        <bgColor indexed="64"/>
      </patternFill>
    </fill>
    <fill>
      <patternFill patternType="solid">
        <fgColor rgb="FFB1A0C7"/>
        <bgColor indexed="64"/>
      </patternFill>
    </fill>
    <fill>
      <patternFill patternType="lightUp">
        <bgColor theme="0" tint="-4.9989318521683403E-2"/>
      </patternFill>
    </fill>
    <fill>
      <patternFill patternType="solid">
        <fgColor theme="4"/>
        <bgColor indexed="64"/>
      </patternFill>
    </fill>
    <fill>
      <patternFill patternType="solid">
        <fgColor rgb="FFFFFF99"/>
        <bgColor indexed="64"/>
      </patternFill>
    </fill>
    <fill>
      <patternFill patternType="solid">
        <fgColor rgb="FFC6EFCE"/>
        <bgColor indexed="64"/>
      </patternFill>
    </fill>
    <fill>
      <patternFill patternType="solid">
        <fgColor rgb="FFDBD3E5"/>
        <bgColor indexed="64"/>
      </patternFill>
    </fill>
    <fill>
      <patternFill patternType="solid">
        <fgColor rgb="FFFFD9DE"/>
        <bgColor indexed="64"/>
      </patternFill>
    </fill>
    <fill>
      <patternFill patternType="solid">
        <fgColor rgb="FFFFFF99"/>
        <bgColor rgb="FFFFF2CC"/>
      </patternFill>
    </fill>
  </fills>
  <borders count="224">
    <border>
      <left/>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style="medium">
        <color rgb="FF514B64"/>
      </left>
      <right/>
      <top style="medium">
        <color rgb="FF514B64"/>
      </top>
      <bottom style="medium">
        <color rgb="FF514B64"/>
      </bottom>
      <diagonal/>
    </border>
    <border>
      <left/>
      <right/>
      <top style="medium">
        <color rgb="FF514B64"/>
      </top>
      <bottom style="medium">
        <color rgb="FF514B64"/>
      </bottom>
      <diagonal/>
    </border>
    <border>
      <left style="thin">
        <color theme="0"/>
      </left>
      <right style="thin">
        <color theme="0"/>
      </right>
      <top style="thin">
        <color theme="0"/>
      </top>
      <bottom style="thin">
        <color theme="0"/>
      </bottom>
      <diagonal/>
    </border>
    <border>
      <left style="medium">
        <color rgb="FF514B64"/>
      </left>
      <right style="thin">
        <color theme="0"/>
      </right>
      <top/>
      <bottom style="thin">
        <color theme="0"/>
      </bottom>
      <diagonal/>
    </border>
    <border>
      <left style="medium">
        <color rgb="FF514B64"/>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medium">
        <color indexed="64"/>
      </right>
      <top style="medium">
        <color indexed="64"/>
      </top>
      <bottom style="medium">
        <color rgb="FF514B64"/>
      </bottom>
      <diagonal/>
    </border>
    <border>
      <left style="medium">
        <color rgb="FF514B64"/>
      </left>
      <right style="medium">
        <color rgb="FF514B64"/>
      </right>
      <top style="medium">
        <color rgb="FF514B64"/>
      </top>
      <bottom/>
      <diagonal/>
    </border>
    <border>
      <left/>
      <right style="medium">
        <color rgb="FF514B64"/>
      </right>
      <top style="medium">
        <color rgb="FF514B64"/>
      </top>
      <bottom style="medium">
        <color rgb="FF514B64"/>
      </bottom>
      <diagonal/>
    </border>
    <border>
      <left style="medium">
        <color rgb="FF514B64"/>
      </left>
      <right/>
      <top style="medium">
        <color rgb="FF514B64"/>
      </top>
      <bottom/>
      <diagonal/>
    </border>
    <border>
      <left/>
      <right style="medium">
        <color rgb="FF514B64"/>
      </right>
      <top style="medium">
        <color rgb="FF514B64"/>
      </top>
      <bottom/>
      <diagonal/>
    </border>
    <border>
      <left style="thin">
        <color rgb="FF514B64"/>
      </left>
      <right style="medium">
        <color indexed="64"/>
      </right>
      <top/>
      <bottom style="thin">
        <color rgb="FF514B64"/>
      </bottom>
      <diagonal/>
    </border>
    <border>
      <left style="medium">
        <color rgb="FF514B64"/>
      </left>
      <right style="medium">
        <color rgb="FF514B64"/>
      </right>
      <top/>
      <bottom style="thin">
        <color rgb="FF514B64"/>
      </bottom>
      <diagonal/>
    </border>
    <border>
      <left style="thin">
        <color rgb="FF514B64"/>
      </left>
      <right style="medium">
        <color indexed="64"/>
      </right>
      <top style="thin">
        <color rgb="FF514B64"/>
      </top>
      <bottom style="thin">
        <color rgb="FF514B64"/>
      </bottom>
      <diagonal/>
    </border>
    <border>
      <left style="medium">
        <color rgb="FF514B64"/>
      </left>
      <right style="medium">
        <color rgb="FF514B64"/>
      </right>
      <top style="thin">
        <color rgb="FF514B64"/>
      </top>
      <bottom style="thin">
        <color rgb="FF514B64"/>
      </bottom>
      <diagonal/>
    </border>
    <border>
      <left style="medium">
        <color rgb="FF514B64"/>
      </left>
      <right style="medium">
        <color rgb="FF514B64"/>
      </right>
      <top style="thin">
        <color rgb="FF514B64"/>
      </top>
      <bottom/>
      <diagonal/>
    </border>
    <border>
      <left style="thin">
        <color rgb="FF514B64"/>
      </left>
      <right style="medium">
        <color indexed="64"/>
      </right>
      <top style="thin">
        <color rgb="FF514B64"/>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14B64"/>
      </left>
      <right/>
      <top/>
      <bottom/>
      <diagonal/>
    </border>
    <border>
      <left/>
      <right style="medium">
        <color rgb="FF514B64"/>
      </right>
      <top/>
      <bottom/>
      <diagonal/>
    </border>
    <border>
      <left style="thin">
        <color theme="0"/>
      </left>
      <right/>
      <top style="thin">
        <color theme="0"/>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rgb="FF514B64"/>
      </left>
      <right style="thin">
        <color rgb="FF514B64"/>
      </right>
      <top style="thin">
        <color rgb="FF514B64"/>
      </top>
      <bottom style="thin">
        <color rgb="FF514B64"/>
      </bottom>
      <diagonal/>
    </border>
    <border>
      <left style="medium">
        <color indexed="64"/>
      </left>
      <right/>
      <top style="medium">
        <color indexed="64"/>
      </top>
      <bottom style="medium">
        <color indexed="64"/>
      </bottom>
      <diagonal/>
    </border>
    <border>
      <left style="medium">
        <color rgb="FF514B64"/>
      </left>
      <right/>
      <top/>
      <bottom style="thin">
        <color rgb="FF514B64"/>
      </bottom>
      <diagonal/>
    </border>
    <border>
      <left style="thin">
        <color indexed="64"/>
      </left>
      <right style="thin">
        <color indexed="64"/>
      </right>
      <top/>
      <bottom style="thin">
        <color indexed="64"/>
      </bottom>
      <diagonal/>
    </border>
    <border>
      <left style="medium">
        <color rgb="FF514B64"/>
      </left>
      <right/>
      <top style="thin">
        <color rgb="FF514B64"/>
      </top>
      <bottom style="thin">
        <color rgb="FF514B64"/>
      </bottom>
      <diagonal/>
    </border>
    <border>
      <left/>
      <right style="thin">
        <color theme="0"/>
      </right>
      <top style="thin">
        <color theme="0"/>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hair">
        <color theme="0"/>
      </left>
      <right style="hair">
        <color theme="0"/>
      </right>
      <top style="hair">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right>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diagonal/>
    </border>
    <border>
      <left style="thin">
        <color indexed="8"/>
      </left>
      <right style="medium">
        <color indexed="8"/>
      </right>
      <top/>
      <bottom/>
      <diagonal/>
    </border>
    <border>
      <left/>
      <right/>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top/>
      <bottom style="thin">
        <color theme="0" tint="-0.499984740745262"/>
      </bottom>
      <diagonal/>
    </border>
    <border>
      <left/>
      <right/>
      <top/>
      <bottom style="medium">
        <color rgb="FF514B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indexed="64"/>
      </left>
      <right/>
      <top style="thin">
        <color indexed="64"/>
      </top>
      <bottom style="thin">
        <color indexed="64"/>
      </bottom>
      <diagonal/>
    </border>
    <border>
      <left style="hair">
        <color indexed="56"/>
      </left>
      <right style="hair">
        <color indexed="56"/>
      </right>
      <top style="hair">
        <color indexed="56"/>
      </top>
      <bottom style="hair">
        <color indexed="56"/>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rgb="FF514B64"/>
      </left>
      <right style="thin">
        <color rgb="FF514B64"/>
      </right>
      <top style="medium">
        <color rgb="FF514B64"/>
      </top>
      <bottom style="medium">
        <color rgb="FF514B64"/>
      </bottom>
      <diagonal/>
    </border>
    <border>
      <left style="medium">
        <color rgb="FF514B64"/>
      </left>
      <right style="medium">
        <color rgb="FF514B64"/>
      </right>
      <top style="medium">
        <color rgb="FF514B64"/>
      </top>
      <bottom style="medium">
        <color rgb="FF514B64"/>
      </bottom>
      <diagonal/>
    </border>
    <border>
      <left style="medium">
        <color rgb="FF514B64"/>
      </left>
      <right style="thin">
        <color rgb="FF514B64"/>
      </right>
      <top style="thin">
        <color rgb="FF514B64"/>
      </top>
      <bottom/>
      <diagonal/>
    </border>
    <border>
      <left style="medium">
        <color rgb="FF514B64"/>
      </left>
      <right style="thin">
        <color rgb="FF514B64"/>
      </right>
      <top/>
      <bottom style="thin">
        <color rgb="FF514B64"/>
      </bottom>
      <diagonal/>
    </border>
    <border>
      <left style="thin">
        <color theme="0"/>
      </left>
      <right/>
      <top/>
      <bottom/>
      <diagonal/>
    </border>
    <border>
      <left/>
      <right style="medium">
        <color rgb="FF514B64"/>
      </right>
      <top/>
      <bottom style="medium">
        <color rgb="FF514B64"/>
      </bottom>
      <diagonal/>
    </border>
    <border>
      <left style="medium">
        <color rgb="FF514B64"/>
      </left>
      <right/>
      <top style="medium">
        <color indexed="64"/>
      </top>
      <bottom style="medium">
        <color rgb="FF514B64"/>
      </bottom>
      <diagonal/>
    </border>
    <border>
      <left style="medium">
        <color rgb="FF514B64"/>
      </left>
      <right style="thin">
        <color rgb="FF514B64"/>
      </right>
      <top style="thin">
        <color rgb="FF514B64"/>
      </top>
      <bottom style="medium">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rgb="FF514B64"/>
      </left>
      <right/>
      <top style="thin">
        <color theme="0"/>
      </top>
      <bottom/>
      <diagonal/>
    </border>
    <border>
      <left style="thin">
        <color auto="1"/>
      </left>
      <right style="medium">
        <color indexed="64"/>
      </right>
      <top style="thin">
        <color auto="1"/>
      </top>
      <bottom style="medium">
        <color indexed="64"/>
      </bottom>
      <diagonal/>
    </border>
    <border>
      <left style="medium">
        <color rgb="FF514B64"/>
      </left>
      <right/>
      <top/>
      <bottom style="medium">
        <color rgb="FF514B64"/>
      </bottom>
      <diagonal/>
    </border>
    <border>
      <left style="thin">
        <color theme="0"/>
      </left>
      <right style="thin">
        <color theme="0"/>
      </right>
      <top style="thin">
        <color theme="0"/>
      </top>
      <bottom style="medium">
        <color rgb="FF514B64"/>
      </bottom>
      <diagonal/>
    </border>
    <border>
      <left style="medium">
        <color indexed="64"/>
      </left>
      <right style="thin">
        <color indexed="64"/>
      </right>
      <top/>
      <bottom style="thin">
        <color indexed="64"/>
      </bottom>
      <diagonal/>
    </border>
    <border>
      <left style="thin">
        <color auto="1"/>
      </left>
      <right style="medium">
        <color auto="1"/>
      </right>
      <top style="thin">
        <color auto="1"/>
      </top>
      <bottom/>
      <diagonal/>
    </border>
    <border>
      <left style="thin">
        <color indexed="64"/>
      </left>
      <right/>
      <top/>
      <bottom/>
      <diagonal/>
    </border>
    <border>
      <left style="thin">
        <color theme="0" tint="-0.499984740745262"/>
      </left>
      <right style="thin">
        <color theme="0" tint="-0.34998626667073579"/>
      </right>
      <top style="thin">
        <color theme="0" tint="-0.499984740745262"/>
      </top>
      <bottom style="thin">
        <color theme="0" tint="-0.34998626667073579"/>
      </bottom>
      <diagonal/>
    </border>
    <border>
      <left/>
      <right style="thin">
        <color theme="0" tint="-0.499984740745262"/>
      </right>
      <top/>
      <bottom style="thin">
        <color theme="0" tint="-0.499984740745262"/>
      </bottom>
      <diagonal/>
    </border>
    <border>
      <left/>
      <right style="thin">
        <color theme="0" tint="-0.499984740745262"/>
      </right>
      <top/>
      <bottom/>
      <diagonal/>
    </border>
    <border>
      <left/>
      <right style="thin">
        <color theme="0" tint="-0.34998626667073579"/>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medium">
        <color indexed="64"/>
      </left>
      <right/>
      <top style="thin">
        <color auto="1"/>
      </top>
      <bottom style="medium">
        <color indexed="64"/>
      </bottom>
      <diagonal/>
    </border>
    <border>
      <left style="thin">
        <color theme="0"/>
      </left>
      <right style="thin">
        <color theme="0"/>
      </right>
      <top/>
      <bottom style="medium">
        <color rgb="FF514B64"/>
      </bottom>
      <diagonal/>
    </border>
    <border>
      <left/>
      <right style="medium">
        <color indexed="64"/>
      </right>
      <top/>
      <bottom style="thin">
        <color auto="1"/>
      </bottom>
      <diagonal/>
    </border>
    <border>
      <left/>
      <right style="hair">
        <color theme="0"/>
      </right>
      <top style="hair">
        <color theme="0"/>
      </top>
      <bottom/>
      <diagonal/>
    </border>
    <border>
      <left style="medium">
        <color indexed="64"/>
      </left>
      <right style="medium">
        <color indexed="64"/>
      </right>
      <top style="thin">
        <color indexed="64"/>
      </top>
      <bottom/>
      <diagonal/>
    </border>
    <border>
      <left style="medium">
        <color indexed="64"/>
      </left>
      <right/>
      <top style="thin">
        <color auto="1"/>
      </top>
      <bottom/>
      <diagonal/>
    </border>
    <border>
      <left style="hair">
        <color theme="0"/>
      </left>
      <right style="thin">
        <color theme="0"/>
      </right>
      <top style="hair">
        <color theme="0"/>
      </top>
      <bottom/>
      <diagonal/>
    </border>
    <border>
      <left/>
      <right/>
      <top style="thin">
        <color theme="0"/>
      </top>
      <bottom/>
      <diagonal/>
    </border>
    <border>
      <left style="medium">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right/>
      <top style="medium">
        <color rgb="FF514B64"/>
      </top>
      <bottom/>
      <diagonal/>
    </border>
    <border>
      <left/>
      <right style="thin">
        <color indexed="64"/>
      </right>
      <top style="thin">
        <color theme="0"/>
      </top>
      <bottom/>
      <diagonal/>
    </border>
    <border>
      <left/>
      <right style="thin">
        <color indexed="64"/>
      </right>
      <top/>
      <bottom/>
      <diagonal/>
    </border>
    <border>
      <left style="medium">
        <color theme="0"/>
      </left>
      <right/>
      <top style="medium">
        <color theme="0"/>
      </top>
      <bottom style="medium">
        <color theme="0"/>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rgb="FF514B64"/>
      </left>
      <right style="medium">
        <color indexed="64"/>
      </right>
      <top/>
      <bottom/>
      <diagonal/>
    </border>
    <border>
      <left/>
      <right style="medium">
        <color rgb="FF514B64"/>
      </right>
      <top style="medium">
        <color rgb="FF514B64"/>
      </top>
      <bottom style="thin">
        <color theme="0"/>
      </bottom>
      <diagonal/>
    </border>
    <border>
      <left style="thin">
        <color theme="0"/>
      </left>
      <right style="medium">
        <color rgb="FF514B64"/>
      </right>
      <top style="thin">
        <color theme="0"/>
      </top>
      <bottom style="medium">
        <color rgb="FF514B64"/>
      </bottom>
      <diagonal/>
    </border>
    <border>
      <left/>
      <right/>
      <top style="medium">
        <color indexed="64"/>
      </top>
      <bottom/>
      <diagonal/>
    </border>
    <border>
      <left style="medium">
        <color rgb="FF514B64"/>
      </left>
      <right style="thin">
        <color theme="0"/>
      </right>
      <top style="medium">
        <color rgb="FF514B64"/>
      </top>
      <bottom style="medium">
        <color rgb="FF514B64"/>
      </bottom>
      <diagonal/>
    </border>
    <border>
      <left style="thin">
        <color theme="0"/>
      </left>
      <right style="thin">
        <color theme="0"/>
      </right>
      <top style="medium">
        <color rgb="FF514B64"/>
      </top>
      <bottom style="medium">
        <color rgb="FF514B64"/>
      </bottom>
      <diagonal/>
    </border>
    <border>
      <left style="thin">
        <color theme="0"/>
      </left>
      <right style="medium">
        <color rgb="FF514B64"/>
      </right>
      <top style="medium">
        <color rgb="FF514B64"/>
      </top>
      <bottom style="medium">
        <color rgb="FF514B64"/>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theme="0" tint="-0.34998626667073579"/>
      </left>
      <right/>
      <top style="thin">
        <color theme="0" tint="-0.34998626667073579"/>
      </top>
      <bottom style="thin">
        <color theme="0" tint="-0.499984740745262"/>
      </bottom>
      <diagonal/>
    </border>
    <border>
      <left/>
      <right style="medium">
        <color rgb="FF514B64"/>
      </right>
      <top style="hair">
        <color theme="0"/>
      </top>
      <bottom style="hair">
        <color theme="0"/>
      </bottom>
      <diagonal/>
    </border>
    <border>
      <left/>
      <right/>
      <top/>
      <bottom style="medium">
        <color indexed="64"/>
      </bottom>
      <diagonal/>
    </border>
    <border>
      <left/>
      <right/>
      <top style="thin">
        <color theme="0"/>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top/>
      <bottom style="thin">
        <color indexed="64"/>
      </bottom>
      <diagonal/>
    </border>
    <border>
      <left style="thin">
        <color theme="0" tint="-0.34998626667073579"/>
      </left>
      <right/>
      <top style="medium">
        <color theme="0" tint="-0.34998626667073579"/>
      </top>
      <bottom style="medium">
        <color theme="0" tint="-0.34998626667073579"/>
      </bottom>
      <diagonal/>
    </border>
    <border>
      <left style="medium">
        <color theme="0" tint="-0.24994659260841701"/>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indexed="23"/>
      </bottom>
      <diagonal/>
    </border>
    <border>
      <left/>
      <right/>
      <top style="medium">
        <color theme="0" tint="-0.34998626667073579"/>
      </top>
      <bottom/>
      <diagonal/>
    </border>
    <border>
      <left style="thin">
        <color indexed="64"/>
      </left>
      <right style="thin">
        <color indexed="64"/>
      </right>
      <top style="thin">
        <color indexed="64"/>
      </top>
      <bottom style="medium">
        <color rgb="FF514B64"/>
      </bottom>
      <diagonal/>
    </border>
    <border>
      <left style="thin">
        <color indexed="64"/>
      </left>
      <right style="thin">
        <color indexed="64"/>
      </right>
      <top/>
      <bottom/>
      <diagonal/>
    </border>
    <border>
      <left style="thin">
        <color indexed="64"/>
      </left>
      <right style="thin">
        <color indexed="64"/>
      </right>
      <top style="thin">
        <color rgb="FF514B64"/>
      </top>
      <bottom style="thin">
        <color indexed="64"/>
      </bottom>
      <diagonal/>
    </border>
    <border>
      <left style="medium">
        <color indexed="64"/>
      </left>
      <right style="medium">
        <color indexed="64"/>
      </right>
      <top style="medium">
        <color rgb="FF514B64"/>
      </top>
      <bottom/>
      <diagonal/>
    </border>
    <border>
      <left style="medium">
        <color indexed="64"/>
      </left>
      <right style="medium">
        <color indexed="64"/>
      </right>
      <top style="medium">
        <color rgb="FF514B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ck">
        <color theme="5"/>
      </left>
      <right style="thick">
        <color theme="5"/>
      </right>
      <top style="thick">
        <color theme="5"/>
      </top>
      <bottom style="medium">
        <color theme="0" tint="-0.34998626667073579"/>
      </bottom>
      <diagonal/>
    </border>
    <border>
      <left style="thick">
        <color theme="5"/>
      </left>
      <right style="thick">
        <color theme="5"/>
      </right>
      <top/>
      <bottom/>
      <diagonal/>
    </border>
    <border>
      <left style="thick">
        <color theme="5"/>
      </left>
      <right style="thick">
        <color theme="5"/>
      </right>
      <top style="thin">
        <color theme="0" tint="-0.34998626667073579"/>
      </top>
      <bottom style="thin">
        <color theme="0" tint="-0.34998626667073579"/>
      </bottom>
      <diagonal/>
    </border>
    <border>
      <left style="thick">
        <color theme="5"/>
      </left>
      <right style="thick">
        <color theme="5"/>
      </right>
      <top style="thin">
        <color theme="0" tint="-0.34998626667073579"/>
      </top>
      <bottom style="thick">
        <color theme="5"/>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499984740745262"/>
      </left>
      <right style="thin">
        <color theme="0" tint="-0.34998626667073579"/>
      </right>
      <top style="medium">
        <color indexed="64"/>
      </top>
      <bottom style="thin">
        <color theme="0" tint="-0.34998626667073579"/>
      </bottom>
      <diagonal/>
    </border>
    <border>
      <left style="thin">
        <color theme="0" tint="-0.499984740745262"/>
      </left>
      <right style="thin">
        <color theme="0" tint="-0.34998626667073579"/>
      </right>
      <top style="thin">
        <color theme="0" tint="-0.499984740745262"/>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medium">
        <color indexed="64"/>
      </left>
      <right/>
      <top/>
      <bottom style="thin">
        <color theme="0" tint="-0.499984740745262"/>
      </bottom>
      <diagonal/>
    </border>
    <border>
      <left/>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medium">
        <color indexed="64"/>
      </bottom>
      <diagonal/>
    </border>
    <border>
      <left style="medium">
        <color indexed="64"/>
      </left>
      <right style="medium">
        <color theme="0"/>
      </right>
      <top style="medium">
        <color indexed="23"/>
      </top>
      <bottom style="medium">
        <color theme="0"/>
      </bottom>
      <diagonal/>
    </border>
    <border>
      <left style="medium">
        <color theme="0"/>
      </left>
      <right style="medium">
        <color indexed="64"/>
      </right>
      <top style="medium">
        <color indexed="23"/>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style="medium">
        <color indexed="64"/>
      </top>
      <bottom style="thin">
        <color theme="0" tint="-0.499984740745262"/>
      </bottom>
      <diagonal/>
    </border>
    <border>
      <left style="thin">
        <color theme="0" tint="-0.34998626667073579"/>
      </left>
      <right style="thin">
        <color theme="0" tint="-0.499984740745262"/>
      </right>
      <top/>
      <bottom style="medium">
        <color indexed="64"/>
      </bottom>
      <diagonal/>
    </border>
    <border>
      <left style="thin">
        <color theme="0" tint="-0.34998626667073579"/>
      </left>
      <right/>
      <top style="thin">
        <color theme="0" tint="-0.34998626667073579"/>
      </top>
      <bottom style="medium">
        <color indexed="64"/>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style="medium">
        <color theme="0" tint="-0.24994659260841701"/>
      </left>
      <right style="thin">
        <color theme="0" tint="-0.34998626667073579"/>
      </right>
      <top style="medium">
        <color indexed="64"/>
      </top>
      <bottom style="medium">
        <color indexed="64"/>
      </bottom>
      <diagonal/>
    </border>
    <border>
      <left/>
      <right style="thin">
        <color theme="0" tint="-0.499984740745262"/>
      </right>
      <top style="medium">
        <color indexed="64"/>
      </top>
      <bottom style="thin">
        <color theme="0" tint="-0.499984740745262"/>
      </bottom>
      <diagonal/>
    </border>
    <border>
      <left style="medium">
        <color theme="0" tint="-0.24994659260841701"/>
      </left>
      <right style="thin">
        <color theme="0" tint="-0.34998626667073579"/>
      </right>
      <top style="medium">
        <color indexed="64"/>
      </top>
      <bottom style="thin">
        <color theme="0" tint="-0.34998626667073579"/>
      </bottom>
      <diagonal/>
    </border>
    <border>
      <left/>
      <right style="thin">
        <color theme="0" tint="-0.499984740745262"/>
      </right>
      <top/>
      <bottom style="medium">
        <color indexed="64"/>
      </bottom>
      <diagonal/>
    </border>
    <border>
      <left style="thick">
        <color theme="5"/>
      </left>
      <right style="thick">
        <color theme="5"/>
      </right>
      <top style="medium">
        <color indexed="64"/>
      </top>
      <bottom style="thin">
        <color theme="0" tint="-0.34998626667073579"/>
      </bottom>
      <diagonal/>
    </border>
    <border>
      <left/>
      <right/>
      <top style="medium">
        <color indexed="64"/>
      </top>
      <bottom style="thin">
        <color theme="0" tint="-0.34998626667073579"/>
      </bottom>
      <diagonal/>
    </border>
    <border>
      <left style="thick">
        <color theme="5"/>
      </left>
      <right style="thick">
        <color theme="5"/>
      </right>
      <top style="thin">
        <color theme="0" tint="-0.34998626667073579"/>
      </top>
      <bottom style="medium">
        <color indexed="64"/>
      </bottom>
      <diagonal/>
    </border>
    <border>
      <left/>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ck">
        <color theme="5"/>
      </left>
      <right style="thick">
        <color theme="5"/>
      </right>
      <top style="medium">
        <color indexed="64"/>
      </top>
      <bottom style="medium">
        <color indexed="64"/>
      </bottom>
      <diagonal/>
    </border>
    <border>
      <left style="thin">
        <color theme="0" tint="-0.34998626667073579"/>
      </left>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thick">
        <color theme="5"/>
      </left>
      <right style="thick">
        <color theme="5"/>
      </right>
      <top style="thin">
        <color theme="0" tint="-0.34998626667073579"/>
      </top>
      <bottom/>
      <diagonal/>
    </border>
    <border>
      <left/>
      <right/>
      <top style="thin">
        <color theme="0" tint="-0.34998626667073579"/>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26" fillId="0" borderId="0"/>
    <xf numFmtId="0" fontId="26" fillId="0" borderId="0"/>
    <xf numFmtId="0" fontId="35" fillId="0" borderId="0"/>
    <xf numFmtId="0" fontId="26" fillId="0" borderId="0"/>
    <xf numFmtId="0" fontId="36" fillId="0" borderId="72">
      <alignment horizontal="center" vertical="center" wrapText="1"/>
    </xf>
    <xf numFmtId="166" fontId="26" fillId="0" borderId="0" applyFont="0" applyFill="0" applyBorder="0" applyAlignment="0" applyProtection="0"/>
  </cellStyleXfs>
  <cellXfs count="680">
    <xf numFmtId="0" fontId="0" fillId="0" borderId="0" xfId="0"/>
    <xf numFmtId="0" fontId="16" fillId="0" borderId="53" xfId="0" applyFont="1" applyBorder="1" applyAlignment="1">
      <alignment horizontal="left" vertical="center" wrapText="1"/>
    </xf>
    <xf numFmtId="0" fontId="16" fillId="0" borderId="45" xfId="0" applyFont="1" applyBorder="1" applyAlignment="1">
      <alignment horizontal="left" vertical="center" wrapText="1"/>
    </xf>
    <xf numFmtId="0" fontId="16" fillId="0" borderId="68" xfId="0" applyFont="1" applyBorder="1" applyAlignment="1">
      <alignment horizontal="left" vertical="center" wrapText="1"/>
    </xf>
    <xf numFmtId="0" fontId="16" fillId="0" borderId="89" xfId="0" applyFont="1" applyBorder="1" applyAlignment="1">
      <alignment horizontal="left" vertical="center" wrapText="1"/>
    </xf>
    <xf numFmtId="0" fontId="19" fillId="16" borderId="0" xfId="3" applyFont="1" applyFill="1" applyAlignment="1">
      <alignment horizontal="left" vertical="center"/>
    </xf>
    <xf numFmtId="0" fontId="19" fillId="16" borderId="0" xfId="3" applyFont="1" applyFill="1"/>
    <xf numFmtId="164" fontId="16" fillId="0" borderId="0" xfId="3" applyNumberFormat="1" applyFont="1"/>
    <xf numFmtId="0" fontId="16" fillId="0" borderId="0" xfId="3" applyFont="1"/>
    <xf numFmtId="0" fontId="16" fillId="0" borderId="0" xfId="3" applyFont="1" applyAlignment="1">
      <alignment vertical="center" wrapText="1"/>
    </xf>
    <xf numFmtId="3" fontId="11" fillId="18" borderId="58" xfId="3" applyNumberFormat="1" applyFont="1" applyFill="1" applyBorder="1" applyAlignment="1">
      <alignment horizontal="center" vertical="center" wrapText="1"/>
    </xf>
    <xf numFmtId="3" fontId="11" fillId="18" borderId="59" xfId="3" applyNumberFormat="1" applyFont="1" applyFill="1" applyBorder="1" applyAlignment="1">
      <alignment horizontal="center" vertical="center" wrapText="1"/>
    </xf>
    <xf numFmtId="3" fontId="27" fillId="0" borderId="131" xfId="3" applyNumberFormat="1" applyFont="1" applyBorder="1"/>
    <xf numFmtId="3" fontId="27" fillId="0" borderId="0" xfId="3" applyNumberFormat="1" applyFont="1"/>
    <xf numFmtId="3" fontId="27" fillId="0" borderId="132" xfId="3" applyNumberFormat="1" applyFont="1" applyBorder="1"/>
    <xf numFmtId="3" fontId="28" fillId="0" borderId="131" xfId="4" applyNumberFormat="1" applyFont="1" applyBorder="1" applyAlignment="1">
      <alignment wrapText="1"/>
    </xf>
    <xf numFmtId="3" fontId="28" fillId="0" borderId="0" xfId="4" applyNumberFormat="1" applyFont="1" applyAlignment="1">
      <alignment wrapText="1"/>
    </xf>
    <xf numFmtId="3" fontId="28" fillId="0" borderId="132" xfId="4" applyNumberFormat="1" applyFont="1" applyBorder="1" applyAlignment="1">
      <alignment wrapText="1"/>
    </xf>
    <xf numFmtId="0" fontId="16" fillId="0" borderId="0" xfId="0" applyFont="1" applyAlignment="1">
      <alignment vertical="center"/>
    </xf>
    <xf numFmtId="3" fontId="16" fillId="0" borderId="0" xfId="3" applyNumberFormat="1" applyFont="1"/>
    <xf numFmtId="3" fontId="16" fillId="0" borderId="62" xfId="3" applyNumberFormat="1" applyFont="1" applyBorder="1" applyAlignment="1">
      <alignment vertical="center" wrapText="1"/>
    </xf>
    <xf numFmtId="9" fontId="16" fillId="0" borderId="0" xfId="2" applyFont="1" applyBorder="1" applyProtection="1"/>
    <xf numFmtId="3" fontId="11" fillId="19" borderId="55" xfId="3" applyNumberFormat="1" applyFont="1" applyFill="1" applyBorder="1" applyAlignment="1">
      <alignment horizontal="center" vertical="center" wrapText="1"/>
    </xf>
    <xf numFmtId="3" fontId="11" fillId="19" borderId="56" xfId="3" applyNumberFormat="1" applyFont="1" applyFill="1" applyBorder="1" applyAlignment="1">
      <alignment horizontal="right" vertical="center" wrapText="1"/>
    </xf>
    <xf numFmtId="0" fontId="20" fillId="12" borderId="0" xfId="3" applyFont="1" applyFill="1"/>
    <xf numFmtId="3" fontId="29" fillId="8" borderId="51" xfId="3" applyNumberFormat="1" applyFont="1" applyFill="1" applyBorder="1" applyAlignment="1">
      <alignment horizontal="center" vertical="center" wrapText="1"/>
    </xf>
    <xf numFmtId="3" fontId="29" fillId="8" borderId="26" xfId="3" applyNumberFormat="1" applyFont="1" applyFill="1" applyBorder="1" applyAlignment="1">
      <alignment horizontal="center" vertical="center" wrapText="1"/>
    </xf>
    <xf numFmtId="3" fontId="30" fillId="0" borderId="0" xfId="3" applyNumberFormat="1" applyFont="1" applyAlignment="1">
      <alignment horizontal="center" vertical="center"/>
    </xf>
    <xf numFmtId="0" fontId="29" fillId="11" borderId="0" xfId="3" applyFont="1" applyFill="1" applyAlignment="1">
      <alignment horizontal="left" vertical="center"/>
    </xf>
    <xf numFmtId="0" fontId="29" fillId="11" borderId="0" xfId="3" applyFont="1" applyFill="1" applyAlignment="1">
      <alignment vertical="center" wrapText="1"/>
    </xf>
    <xf numFmtId="3" fontId="31" fillId="0" borderId="0" xfId="3" applyNumberFormat="1" applyFont="1" applyAlignment="1">
      <alignment horizontal="center"/>
    </xf>
    <xf numFmtId="0" fontId="16" fillId="0" borderId="135" xfId="0" applyFont="1" applyBorder="1" applyAlignment="1">
      <alignment horizontal="left" vertical="center" wrapText="1"/>
    </xf>
    <xf numFmtId="0" fontId="16" fillId="0" borderId="25" xfId="3" applyFont="1" applyBorder="1" applyAlignment="1">
      <alignment horizontal="left" vertical="center" wrapText="1"/>
    </xf>
    <xf numFmtId="0" fontId="4" fillId="0" borderId="7" xfId="0" applyFont="1" applyBorder="1"/>
    <xf numFmtId="0" fontId="4" fillId="0" borderId="0" xfId="0" applyFont="1"/>
    <xf numFmtId="0" fontId="4" fillId="0" borderId="2" xfId="0" applyFont="1" applyBorder="1"/>
    <xf numFmtId="0" fontId="4" fillId="0" borderId="10" xfId="0" applyFont="1" applyBorder="1"/>
    <xf numFmtId="0" fontId="4" fillId="0" borderId="11" xfId="0" applyFont="1" applyBorder="1"/>
    <xf numFmtId="0" fontId="4" fillId="0" borderId="0" xfId="0" applyFont="1" applyAlignment="1">
      <alignment wrapText="1"/>
    </xf>
    <xf numFmtId="0" fontId="41" fillId="0" borderId="0" xfId="0" applyFont="1"/>
    <xf numFmtId="2" fontId="4" fillId="0" borderId="0" xfId="0" applyNumberFormat="1" applyFont="1"/>
    <xf numFmtId="49" fontId="4" fillId="8" borderId="0" xfId="0" applyNumberFormat="1" applyFont="1" applyFill="1" applyAlignment="1">
      <alignment vertical="center" wrapText="1"/>
    </xf>
    <xf numFmtId="0" fontId="2" fillId="0" borderId="0" xfId="0" applyFont="1"/>
    <xf numFmtId="0" fontId="41" fillId="0" borderId="4" xfId="0" applyFont="1" applyBorder="1"/>
    <xf numFmtId="49" fontId="4" fillId="8" borderId="0" xfId="0" applyNumberFormat="1" applyFont="1" applyFill="1" applyAlignment="1">
      <alignment vertical="center"/>
    </xf>
    <xf numFmtId="0" fontId="12" fillId="0" borderId="0" xfId="0" applyFont="1"/>
    <xf numFmtId="0" fontId="41" fillId="0" borderId="0" xfId="7" applyFont="1" applyAlignment="1">
      <alignment horizontal="center"/>
    </xf>
    <xf numFmtId="0" fontId="28" fillId="0" borderId="0" xfId="7" applyFont="1" applyAlignment="1">
      <alignment horizontal="center"/>
    </xf>
    <xf numFmtId="0" fontId="28" fillId="0" borderId="0" xfId="7"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wrapText="1"/>
    </xf>
    <xf numFmtId="0" fontId="4" fillId="0" borderId="146" xfId="0" applyFont="1" applyBorder="1"/>
    <xf numFmtId="0" fontId="4" fillId="0" borderId="147" xfId="0" applyFont="1" applyBorder="1"/>
    <xf numFmtId="0" fontId="13" fillId="0" borderId="2" xfId="0" applyFont="1" applyBorder="1" applyAlignment="1">
      <alignment horizontal="center"/>
    </xf>
    <xf numFmtId="0" fontId="12" fillId="0" borderId="106" xfId="0" applyFont="1" applyBorder="1"/>
    <xf numFmtId="0" fontId="12" fillId="0" borderId="44" xfId="0" applyFont="1" applyBorder="1"/>
    <xf numFmtId="0" fontId="12" fillId="0" borderId="109" xfId="0" applyFont="1" applyBorder="1"/>
    <xf numFmtId="0" fontId="35" fillId="0" borderId="0" xfId="0" applyFont="1" applyAlignment="1">
      <alignment wrapText="1"/>
    </xf>
    <xf numFmtId="0" fontId="35" fillId="0" borderId="0" xfId="0" applyFont="1"/>
    <xf numFmtId="0" fontId="35" fillId="0" borderId="146" xfId="0" applyFont="1" applyBorder="1"/>
    <xf numFmtId="0" fontId="35" fillId="0" borderId="0" xfId="0" applyFont="1" applyAlignment="1">
      <alignment horizontal="center" vertical="center"/>
    </xf>
    <xf numFmtId="0" fontId="35" fillId="0" borderId="147" xfId="0" applyFont="1" applyBorder="1"/>
    <xf numFmtId="1" fontId="11" fillId="29" borderId="51" xfId="7" applyNumberFormat="1" applyFont="1" applyFill="1" applyBorder="1" applyAlignment="1">
      <alignment horizontal="left" vertical="center" wrapText="1"/>
    </xf>
    <xf numFmtId="1" fontId="16" fillId="29" borderId="35" xfId="7" applyNumberFormat="1" applyFont="1" applyFill="1" applyBorder="1" applyAlignment="1">
      <alignment horizontal="center" vertical="center" wrapText="1"/>
    </xf>
    <xf numFmtId="1" fontId="11" fillId="29" borderId="35" xfId="7" applyNumberFormat="1" applyFont="1" applyFill="1" applyBorder="1" applyAlignment="1">
      <alignment horizontal="center" vertical="center" wrapText="1"/>
    </xf>
    <xf numFmtId="1" fontId="11" fillId="29" borderId="35" xfId="7" applyNumberFormat="1" applyFont="1" applyFill="1" applyBorder="1" applyAlignment="1">
      <alignment horizontal="left" vertical="center" wrapText="1"/>
    </xf>
    <xf numFmtId="1" fontId="16" fillId="3" borderId="35" xfId="7" applyNumberFormat="1" applyFont="1" applyFill="1" applyBorder="1" applyAlignment="1">
      <alignment horizontal="center" vertical="center" wrapText="1"/>
    </xf>
    <xf numFmtId="0" fontId="41" fillId="0" borderId="0" xfId="0" applyFont="1" applyAlignment="1">
      <alignment vertical="center"/>
    </xf>
    <xf numFmtId="0" fontId="16" fillId="0" borderId="35" xfId="7" applyFont="1" applyBorder="1" applyAlignment="1">
      <alignment horizontal="left" vertical="center" wrapText="1"/>
    </xf>
    <xf numFmtId="0" fontId="11" fillId="0" borderId="35" xfId="7" applyFont="1" applyBorder="1" applyAlignment="1">
      <alignment horizontal="left" vertical="center" wrapText="1"/>
    </xf>
    <xf numFmtId="0" fontId="22" fillId="19" borderId="26" xfId="7" applyFont="1" applyFill="1" applyBorder="1" applyAlignment="1">
      <alignment vertical="center" wrapText="1"/>
    </xf>
    <xf numFmtId="1" fontId="11" fillId="29" borderId="51" xfId="7" applyNumberFormat="1" applyFont="1" applyFill="1" applyBorder="1" applyAlignment="1">
      <alignment horizontal="center" vertical="center" wrapText="1"/>
    </xf>
    <xf numFmtId="0" fontId="4" fillId="0" borderId="10" xfId="0" applyFont="1" applyBorder="1" applyAlignment="1">
      <alignment wrapText="1"/>
    </xf>
    <xf numFmtId="0" fontId="2" fillId="0" borderId="0" xfId="0" applyFont="1" applyAlignment="1">
      <alignment wrapText="1"/>
    </xf>
    <xf numFmtId="0" fontId="9" fillId="0" borderId="0" xfId="0" applyFont="1"/>
    <xf numFmtId="0" fontId="4" fillId="0" borderId="29" xfId="0" applyFont="1" applyBorder="1"/>
    <xf numFmtId="0" fontId="12" fillId="0" borderId="110" xfId="0" applyFont="1" applyBorder="1"/>
    <xf numFmtId="8" fontId="5" fillId="0" borderId="0" xfId="0" applyNumberFormat="1" applyFont="1" applyAlignment="1">
      <alignment horizontal="center"/>
    </xf>
    <xf numFmtId="1" fontId="11" fillId="29" borderId="54" xfId="7" applyNumberFormat="1" applyFont="1" applyFill="1" applyBorder="1" applyAlignment="1">
      <alignment horizontal="center" vertical="center" wrapText="1"/>
    </xf>
    <xf numFmtId="0" fontId="28" fillId="0" borderId="0" xfId="0" applyFont="1" applyAlignment="1">
      <alignment vertical="center"/>
    </xf>
    <xf numFmtId="0" fontId="16" fillId="0" borderId="51" xfId="7" applyFont="1" applyBorder="1" applyAlignment="1">
      <alignment horizontal="left" vertical="center" wrapText="1"/>
    </xf>
    <xf numFmtId="0" fontId="16" fillId="0" borderId="0" xfId="7" applyFont="1" applyAlignment="1">
      <alignment horizontal="left" vertical="center" wrapText="1"/>
    </xf>
    <xf numFmtId="0" fontId="16" fillId="0" borderId="146" xfId="7" applyFont="1" applyBorder="1" applyAlignment="1">
      <alignment horizontal="left" vertical="center" wrapText="1"/>
    </xf>
    <xf numFmtId="0" fontId="16" fillId="0" borderId="0" xfId="7" applyFont="1" applyAlignment="1">
      <alignment horizontal="center" vertical="center" wrapText="1"/>
    </xf>
    <xf numFmtId="0" fontId="16" fillId="0" borderId="147" xfId="7" applyFont="1" applyBorder="1" applyAlignment="1">
      <alignment horizontal="left" vertical="center" wrapText="1"/>
    </xf>
    <xf numFmtId="1" fontId="11" fillId="29" borderId="0" xfId="7" applyNumberFormat="1" applyFont="1" applyFill="1" applyAlignment="1">
      <alignment horizontal="center" vertical="center" wrapText="1"/>
    </xf>
    <xf numFmtId="1" fontId="16" fillId="3" borderId="51" xfId="7" applyNumberFormat="1" applyFont="1" applyFill="1" applyBorder="1" applyAlignment="1">
      <alignment horizontal="center" vertical="center" wrapText="1"/>
    </xf>
    <xf numFmtId="0" fontId="8" fillId="6" borderId="33" xfId="0" applyFont="1" applyFill="1" applyBorder="1" applyAlignment="1">
      <alignment horizontal="left"/>
    </xf>
    <xf numFmtId="0" fontId="10" fillId="6" borderId="94" xfId="0" applyFont="1" applyFill="1" applyBorder="1" applyAlignment="1">
      <alignment horizontal="center"/>
    </xf>
    <xf numFmtId="0" fontId="10" fillId="6" borderId="35" xfId="0" applyFont="1" applyFill="1" applyBorder="1" applyAlignment="1">
      <alignment horizontal="center"/>
    </xf>
    <xf numFmtId="0" fontId="10" fillId="6" borderId="105" xfId="0" applyFont="1" applyFill="1" applyBorder="1" applyAlignment="1">
      <alignment horizontal="center"/>
    </xf>
    <xf numFmtId="9" fontId="16" fillId="37" borderId="51" xfId="2" applyFont="1" applyFill="1" applyBorder="1" applyAlignment="1" applyProtection="1">
      <alignment horizontal="right" vertical="center" wrapText="1"/>
    </xf>
    <xf numFmtId="2" fontId="16" fillId="37" borderId="51" xfId="2" applyNumberFormat="1" applyFont="1" applyFill="1" applyBorder="1" applyAlignment="1" applyProtection="1">
      <alignment horizontal="right" vertical="center" wrapText="1"/>
    </xf>
    <xf numFmtId="1" fontId="16" fillId="3" borderId="52" xfId="7" applyNumberFormat="1" applyFont="1" applyFill="1" applyBorder="1" applyAlignment="1">
      <alignment horizontal="center" vertical="center" wrapText="1"/>
    </xf>
    <xf numFmtId="4" fontId="4" fillId="0" borderId="0" xfId="0" applyNumberFormat="1" applyFont="1"/>
    <xf numFmtId="0" fontId="4" fillId="0" borderId="140" xfId="0" applyFont="1" applyBorder="1"/>
    <xf numFmtId="0" fontId="4" fillId="0" borderId="137" xfId="0" applyFont="1" applyBorder="1" applyAlignment="1">
      <alignment horizontal="center" vertical="center"/>
    </xf>
    <xf numFmtId="0" fontId="4" fillId="0" borderId="141" xfId="0" applyFont="1" applyBorder="1"/>
    <xf numFmtId="3" fontId="38" fillId="0" borderId="154" xfId="0" applyNumberFormat="1" applyFont="1" applyBorder="1" applyAlignment="1" applyProtection="1">
      <alignment horizontal="center" vertical="center" wrapText="1"/>
      <protection locked="0"/>
    </xf>
    <xf numFmtId="3" fontId="38" fillId="0" borderId="155" xfId="0" applyNumberFormat="1" applyFont="1" applyBorder="1" applyAlignment="1" applyProtection="1">
      <alignment horizontal="center" vertical="center" wrapText="1"/>
      <protection locked="0"/>
    </xf>
    <xf numFmtId="168" fontId="16" fillId="31" borderId="45" xfId="1" applyNumberFormat="1" applyFont="1" applyFill="1" applyBorder="1" applyAlignment="1" applyProtection="1">
      <alignment horizontal="right" vertical="center" wrapText="1"/>
      <protection locked="0"/>
    </xf>
    <xf numFmtId="168" fontId="26" fillId="31" borderId="45" xfId="1" applyNumberFormat="1" applyFont="1" applyFill="1" applyBorder="1" applyAlignment="1" applyProtection="1">
      <alignment horizontal="right" vertical="center" wrapText="1"/>
      <protection locked="0"/>
    </xf>
    <xf numFmtId="3" fontId="16" fillId="31" borderId="53" xfId="0" applyNumberFormat="1" applyFont="1" applyFill="1" applyBorder="1" applyAlignment="1" applyProtection="1">
      <alignment horizontal="right" vertical="center" wrapText="1"/>
      <protection locked="0"/>
    </xf>
    <xf numFmtId="3" fontId="16" fillId="31" borderId="89" xfId="0" applyNumberFormat="1" applyFont="1" applyFill="1" applyBorder="1" applyAlignment="1" applyProtection="1">
      <alignment horizontal="right" vertical="center" wrapText="1"/>
      <protection locked="0"/>
    </xf>
    <xf numFmtId="3" fontId="16" fillId="0" borderId="0" xfId="1" applyNumberFormat="1" applyFont="1" applyFill="1" applyBorder="1" applyAlignment="1" applyProtection="1">
      <alignment horizontal="right" vertical="center" wrapText="1"/>
    </xf>
    <xf numFmtId="3" fontId="4" fillId="0" borderId="0" xfId="0" applyNumberFormat="1" applyFont="1"/>
    <xf numFmtId="3" fontId="16" fillId="31" borderId="45" xfId="0" applyNumberFormat="1" applyFont="1" applyFill="1" applyBorder="1" applyAlignment="1" applyProtection="1">
      <alignment horizontal="right" vertical="center" wrapText="1"/>
      <protection locked="0"/>
    </xf>
    <xf numFmtId="0" fontId="26" fillId="0" borderId="0" xfId="3"/>
    <xf numFmtId="0" fontId="26" fillId="12" borderId="0" xfId="3" applyFill="1"/>
    <xf numFmtId="3" fontId="26" fillId="8" borderId="0" xfId="3" applyNumberFormat="1" applyFill="1"/>
    <xf numFmtId="3" fontId="26" fillId="0" borderId="0" xfId="3" applyNumberFormat="1"/>
    <xf numFmtId="0" fontId="26" fillId="8" borderId="0" xfId="3" applyFill="1"/>
    <xf numFmtId="3" fontId="4" fillId="0" borderId="51" xfId="0" applyNumberFormat="1" applyFont="1" applyBorder="1"/>
    <xf numFmtId="0" fontId="4" fillId="0" borderId="51" xfId="0" applyFont="1" applyBorder="1" applyAlignment="1">
      <alignment horizontal="center"/>
    </xf>
    <xf numFmtId="0" fontId="4" fillId="0" borderId="51" xfId="0" applyFont="1" applyBorder="1"/>
    <xf numFmtId="41" fontId="16" fillId="9" borderId="51" xfId="2" applyNumberFormat="1" applyFont="1" applyFill="1" applyBorder="1" applyAlignment="1" applyProtection="1">
      <alignment horizontal="right" vertical="center" wrapText="1"/>
    </xf>
    <xf numFmtId="41" fontId="4" fillId="0" borderId="0" xfId="0" applyNumberFormat="1" applyFont="1"/>
    <xf numFmtId="41" fontId="11" fillId="19" borderId="51" xfId="7" applyNumberFormat="1" applyFont="1" applyFill="1" applyBorder="1" applyAlignment="1">
      <alignment horizontal="center" vertical="center"/>
    </xf>
    <xf numFmtId="168" fontId="16" fillId="9" borderId="51" xfId="2" applyNumberFormat="1" applyFont="1" applyFill="1" applyBorder="1" applyAlignment="1" applyProtection="1">
      <alignment horizontal="right" vertical="center" wrapText="1"/>
    </xf>
    <xf numFmtId="168" fontId="4" fillId="0" borderId="0" xfId="0" applyNumberFormat="1" applyFont="1"/>
    <xf numFmtId="168" fontId="11" fillId="19" borderId="51" xfId="7" applyNumberFormat="1" applyFont="1" applyFill="1" applyBorder="1" applyAlignment="1">
      <alignment horizontal="center" vertical="center"/>
    </xf>
    <xf numFmtId="43" fontId="11" fillId="19" borderId="51" xfId="7" applyNumberFormat="1" applyFont="1" applyFill="1" applyBorder="1" applyAlignment="1">
      <alignment horizontal="right" vertical="center"/>
    </xf>
    <xf numFmtId="43" fontId="16" fillId="9" borderId="51" xfId="2" applyNumberFormat="1" applyFont="1" applyFill="1" applyBorder="1" applyAlignment="1" applyProtection="1">
      <alignment horizontal="right" vertical="center" wrapText="1"/>
    </xf>
    <xf numFmtId="43" fontId="4" fillId="0" borderId="0" xfId="0" applyNumberFormat="1" applyFont="1"/>
    <xf numFmtId="168" fontId="4" fillId="0" borderId="96" xfId="0" applyNumberFormat="1" applyFont="1" applyBorder="1"/>
    <xf numFmtId="168" fontId="16" fillId="9" borderId="51" xfId="7" applyNumberFormat="1" applyFont="1" applyFill="1" applyBorder="1" applyAlignment="1">
      <alignment horizontal="right" vertical="center" wrapText="1"/>
    </xf>
    <xf numFmtId="168" fontId="6" fillId="0" borderId="0" xfId="0" applyNumberFormat="1" applyFont="1"/>
    <xf numFmtId="9" fontId="11" fillId="19" borderId="51" xfId="7" applyNumberFormat="1" applyFont="1" applyFill="1" applyBorder="1" applyAlignment="1">
      <alignment horizontal="center" vertical="center"/>
    </xf>
    <xf numFmtId="0" fontId="16" fillId="0" borderId="150" xfId="7" applyFont="1" applyBorder="1" applyAlignment="1">
      <alignment horizontal="left" vertical="center" wrapText="1"/>
    </xf>
    <xf numFmtId="0" fontId="11" fillId="0" borderId="150" xfId="7" applyFont="1" applyBorder="1" applyAlignment="1">
      <alignment horizontal="left" vertical="center" wrapText="1"/>
    </xf>
    <xf numFmtId="1" fontId="16" fillId="3" borderId="158" xfId="7" applyNumberFormat="1" applyFont="1" applyFill="1" applyBorder="1" applyAlignment="1">
      <alignment horizontal="center" vertical="center" wrapText="1"/>
    </xf>
    <xf numFmtId="168" fontId="11" fillId="19" borderId="35" xfId="7" applyNumberFormat="1" applyFont="1" applyFill="1" applyBorder="1" applyAlignment="1">
      <alignment horizontal="center" vertical="center"/>
    </xf>
    <xf numFmtId="168" fontId="16" fillId="31" borderId="51" xfId="1" applyNumberFormat="1" applyFont="1" applyFill="1" applyBorder="1" applyAlignment="1" applyProtection="1">
      <alignment horizontal="right" vertical="center" wrapText="1"/>
      <protection locked="0"/>
    </xf>
    <xf numFmtId="9" fontId="16" fillId="39" borderId="51" xfId="2" applyFont="1" applyFill="1" applyBorder="1" applyAlignment="1" applyProtection="1">
      <alignment horizontal="right" vertical="center" wrapText="1"/>
      <protection locked="0"/>
    </xf>
    <xf numFmtId="168" fontId="16" fillId="39" borderId="51" xfId="7" applyNumberFormat="1" applyFont="1" applyFill="1" applyBorder="1" applyAlignment="1" applyProtection="1">
      <alignment horizontal="right" vertical="center" wrapText="1"/>
      <protection locked="0"/>
    </xf>
    <xf numFmtId="167" fontId="16" fillId="39" borderId="51" xfId="7" applyNumberFormat="1" applyFont="1" applyFill="1" applyBorder="1" applyAlignment="1" applyProtection="1">
      <alignment horizontal="right" vertical="center" wrapText="1"/>
      <protection locked="0"/>
    </xf>
    <xf numFmtId="3" fontId="16" fillId="39" borderId="51" xfId="7" applyNumberFormat="1" applyFont="1" applyFill="1" applyBorder="1" applyAlignment="1" applyProtection="1">
      <alignment horizontal="right" vertical="center" wrapText="1"/>
      <protection locked="0"/>
    </xf>
    <xf numFmtId="3" fontId="16" fillId="39" borderId="133" xfId="4" applyNumberFormat="1" applyFont="1" applyFill="1" applyBorder="1" applyAlignment="1" applyProtection="1">
      <alignment vertical="center" wrapText="1"/>
      <protection locked="0"/>
    </xf>
    <xf numFmtId="3" fontId="16" fillId="39" borderId="60" xfId="4" applyNumberFormat="1" applyFont="1" applyFill="1" applyBorder="1" applyAlignment="1" applyProtection="1">
      <alignment vertical="center"/>
      <protection locked="0"/>
    </xf>
    <xf numFmtId="3" fontId="16" fillId="39" borderId="134" xfId="4" applyNumberFormat="1" applyFont="1" applyFill="1" applyBorder="1" applyAlignment="1" applyProtection="1">
      <alignment vertical="center" wrapText="1"/>
      <protection locked="0"/>
    </xf>
    <xf numFmtId="3" fontId="16" fillId="39" borderId="58" xfId="4" applyNumberFormat="1" applyFont="1" applyFill="1" applyBorder="1" applyAlignment="1" applyProtection="1">
      <alignment vertical="center"/>
      <protection locked="0"/>
    </xf>
    <xf numFmtId="168" fontId="16" fillId="39" borderId="57" xfId="4" applyNumberFormat="1" applyFont="1" applyFill="1" applyBorder="1" applyAlignment="1" applyProtection="1">
      <alignment vertical="center" wrapText="1"/>
      <protection locked="0"/>
    </xf>
    <xf numFmtId="168" fontId="16" fillId="0" borderId="57" xfId="3" applyNumberFormat="1" applyFont="1" applyBorder="1" applyAlignment="1">
      <alignment vertical="center" wrapText="1"/>
    </xf>
    <xf numFmtId="168" fontId="16" fillId="0" borderId="61" xfId="3" applyNumberFormat="1" applyFont="1" applyBorder="1" applyAlignment="1">
      <alignment vertical="center" wrapText="1"/>
    </xf>
    <xf numFmtId="168" fontId="16" fillId="39" borderId="60" xfId="4" applyNumberFormat="1" applyFont="1" applyFill="1" applyBorder="1" applyAlignment="1" applyProtection="1">
      <alignment vertical="center" wrapText="1"/>
      <protection locked="0"/>
    </xf>
    <xf numFmtId="168" fontId="16" fillId="0" borderId="60" xfId="3" applyNumberFormat="1" applyFont="1" applyBorder="1" applyAlignment="1">
      <alignment vertical="center" wrapText="1"/>
    </xf>
    <xf numFmtId="168" fontId="16" fillId="39" borderId="60" xfId="4" applyNumberFormat="1" applyFont="1" applyFill="1" applyBorder="1" applyAlignment="1" applyProtection="1">
      <alignment vertical="center"/>
      <protection locked="0"/>
    </xf>
    <xf numFmtId="168" fontId="16" fillId="0" borderId="60" xfId="3" applyNumberFormat="1" applyFont="1" applyBorder="1" applyAlignment="1">
      <alignment vertical="center"/>
    </xf>
    <xf numFmtId="168" fontId="16" fillId="0" borderId="61" xfId="3" applyNumberFormat="1" applyFont="1" applyBorder="1" applyAlignment="1">
      <alignment vertical="center"/>
    </xf>
    <xf numFmtId="168" fontId="16" fillId="39" borderId="58" xfId="4" applyNumberFormat="1" applyFont="1" applyFill="1" applyBorder="1" applyAlignment="1" applyProtection="1">
      <alignment vertical="center" wrapText="1"/>
      <protection locked="0"/>
    </xf>
    <xf numFmtId="168" fontId="16" fillId="0" borderId="58" xfId="3" applyNumberFormat="1" applyFont="1" applyBorder="1" applyAlignment="1">
      <alignment vertical="center"/>
    </xf>
    <xf numFmtId="168" fontId="16" fillId="0" borderId="59" xfId="3" applyNumberFormat="1" applyFont="1" applyBorder="1" applyAlignment="1">
      <alignment vertical="center"/>
    </xf>
    <xf numFmtId="9" fontId="16" fillId="39" borderId="57" xfId="2" applyFont="1" applyFill="1" applyBorder="1" applyAlignment="1" applyProtection="1">
      <alignment horizontal="center" vertical="center" wrapText="1"/>
      <protection locked="0"/>
    </xf>
    <xf numFmtId="9" fontId="16" fillId="39" borderId="60" xfId="2" applyFont="1" applyFill="1" applyBorder="1" applyAlignment="1" applyProtection="1">
      <alignment horizontal="center" vertical="center" wrapText="1"/>
      <protection locked="0"/>
    </xf>
    <xf numFmtId="9" fontId="16" fillId="39" borderId="60" xfId="2" applyFont="1" applyFill="1" applyBorder="1" applyAlignment="1" applyProtection="1">
      <alignment horizontal="center" vertical="center"/>
      <protection locked="0"/>
    </xf>
    <xf numFmtId="9" fontId="16" fillId="39" borderId="58" xfId="2" applyFont="1" applyFill="1" applyBorder="1" applyAlignment="1" applyProtection="1">
      <alignment horizontal="center" vertical="center" wrapText="1"/>
      <protection locked="0"/>
    </xf>
    <xf numFmtId="2" fontId="27" fillId="39" borderId="30" xfId="0" applyNumberFormat="1" applyFont="1" applyFill="1" applyBorder="1" applyAlignment="1" applyProtection="1">
      <alignment wrapText="1"/>
      <protection locked="0"/>
    </xf>
    <xf numFmtId="168" fontId="27" fillId="39" borderId="111" xfId="0" applyNumberFormat="1" applyFont="1" applyFill="1" applyBorder="1" applyProtection="1">
      <protection locked="0"/>
    </xf>
    <xf numFmtId="168" fontId="27" fillId="39" borderId="112" xfId="0" applyNumberFormat="1" applyFont="1" applyFill="1" applyBorder="1" applyProtection="1">
      <protection locked="0"/>
    </xf>
    <xf numFmtId="168" fontId="27" fillId="39" borderId="108" xfId="0" applyNumberFormat="1" applyFont="1" applyFill="1" applyBorder="1" applyAlignment="1" applyProtection="1">
      <alignment wrapText="1"/>
      <protection locked="0"/>
    </xf>
    <xf numFmtId="168" fontId="27" fillId="39" borderId="95" xfId="0" applyNumberFormat="1" applyFont="1" applyFill="1" applyBorder="1" applyProtection="1">
      <protection locked="0"/>
    </xf>
    <xf numFmtId="168" fontId="27" fillId="39" borderId="103" xfId="0" applyNumberFormat="1" applyFont="1" applyFill="1" applyBorder="1" applyAlignment="1" applyProtection="1">
      <alignment wrapText="1"/>
      <protection locked="0"/>
    </xf>
    <xf numFmtId="168" fontId="27" fillId="39" borderId="91" xfId="0" applyNumberFormat="1" applyFont="1" applyFill="1" applyBorder="1" applyProtection="1">
      <protection locked="0"/>
    </xf>
    <xf numFmtId="168" fontId="27" fillId="39" borderId="114" xfId="0" applyNumberFormat="1" applyFont="1" applyFill="1" applyBorder="1" applyAlignment="1" applyProtection="1">
      <alignment wrapText="1"/>
      <protection locked="0"/>
    </xf>
    <xf numFmtId="168" fontId="27" fillId="39" borderId="115" xfId="0" applyNumberFormat="1" applyFont="1" applyFill="1" applyBorder="1" applyProtection="1">
      <protection locked="0"/>
    </xf>
    <xf numFmtId="168" fontId="27" fillId="39" borderId="51" xfId="0" applyNumberFormat="1" applyFont="1" applyFill="1" applyBorder="1" applyAlignment="1" applyProtection="1">
      <alignment wrapText="1"/>
      <protection locked="0"/>
    </xf>
    <xf numFmtId="49" fontId="27" fillId="39" borderId="22" xfId="0" applyNumberFormat="1" applyFont="1" applyFill="1" applyBorder="1" applyAlignment="1" applyProtection="1">
      <alignment vertical="center"/>
      <protection locked="0"/>
    </xf>
    <xf numFmtId="49" fontId="27" fillId="39" borderId="22" xfId="0" applyNumberFormat="1" applyFont="1" applyFill="1" applyBorder="1" applyAlignment="1" applyProtection="1">
      <alignment vertical="center" wrapText="1"/>
      <protection locked="0"/>
    </xf>
    <xf numFmtId="168" fontId="11" fillId="19" borderId="56" xfId="3" applyNumberFormat="1" applyFont="1" applyFill="1" applyBorder="1" applyAlignment="1">
      <alignment horizontal="right" vertical="center" wrapText="1"/>
    </xf>
    <xf numFmtId="168" fontId="11" fillId="19" borderId="63" xfId="3" applyNumberFormat="1" applyFont="1" applyFill="1" applyBorder="1" applyAlignment="1">
      <alignment horizontal="right" vertical="center" wrapText="1"/>
    </xf>
    <xf numFmtId="168" fontId="16" fillId="8" borderId="66" xfId="3" applyNumberFormat="1" applyFont="1" applyFill="1" applyBorder="1"/>
    <xf numFmtId="168" fontId="16" fillId="8" borderId="65" xfId="3" applyNumberFormat="1" applyFont="1" applyFill="1" applyBorder="1"/>
    <xf numFmtId="168" fontId="4" fillId="0" borderId="51" xfId="0" applyNumberFormat="1" applyFont="1" applyBorder="1"/>
    <xf numFmtId="0" fontId="27" fillId="0" borderId="161" xfId="0" applyFont="1" applyBorder="1" applyProtection="1">
      <protection locked="0"/>
    </xf>
    <xf numFmtId="0" fontId="27" fillId="0" borderId="162" xfId="0" applyFont="1" applyBorder="1" applyProtection="1">
      <protection locked="0"/>
    </xf>
    <xf numFmtId="0" fontId="27" fillId="0" borderId="163" xfId="0" applyFont="1" applyBorder="1" applyProtection="1">
      <protection locked="0"/>
    </xf>
    <xf numFmtId="168" fontId="16" fillId="0" borderId="51" xfId="7" applyNumberFormat="1" applyFont="1" applyBorder="1" applyAlignment="1">
      <alignment horizontal="right" vertical="center" wrapText="1"/>
    </xf>
    <xf numFmtId="0" fontId="26" fillId="21" borderId="51" xfId="3" applyFill="1" applyBorder="1" applyAlignment="1">
      <alignment horizontal="right"/>
    </xf>
    <xf numFmtId="0" fontId="3" fillId="0" borderId="0" xfId="0" applyFont="1"/>
    <xf numFmtId="0" fontId="27" fillId="0" borderId="0" xfId="0" applyFont="1"/>
    <xf numFmtId="0" fontId="3" fillId="0" borderId="11" xfId="0" applyFont="1" applyBorder="1"/>
    <xf numFmtId="0" fontId="3" fillId="8" borderId="0" xfId="0" applyFont="1" applyFill="1"/>
    <xf numFmtId="0" fontId="27" fillId="0" borderId="0" xfId="0" applyFont="1" applyAlignment="1">
      <alignment horizontal="center"/>
    </xf>
    <xf numFmtId="0" fontId="14" fillId="11" borderId="84"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35" fillId="27" borderId="40" xfId="0" applyFont="1" applyFill="1" applyBorder="1" applyAlignment="1">
      <alignment vertical="center" wrapText="1"/>
    </xf>
    <xf numFmtId="0" fontId="35" fillId="26" borderId="40" xfId="0" applyFont="1" applyFill="1" applyBorder="1" applyAlignment="1">
      <alignment vertical="center" wrapText="1"/>
    </xf>
    <xf numFmtId="0" fontId="35" fillId="26" borderId="40" xfId="0" applyFont="1" applyFill="1" applyBorder="1" applyAlignment="1">
      <alignment horizontal="center" vertical="center" wrapText="1"/>
    </xf>
    <xf numFmtId="0" fontId="35" fillId="17" borderId="40" xfId="0" applyFont="1" applyFill="1" applyBorder="1" applyAlignment="1">
      <alignment horizontal="center" vertical="center" wrapText="1"/>
    </xf>
    <xf numFmtId="0" fontId="35" fillId="17" borderId="40" xfId="0" applyFont="1" applyFill="1" applyBorder="1" applyAlignment="1">
      <alignment vertical="center" wrapText="1"/>
    </xf>
    <xf numFmtId="0" fontId="35" fillId="28" borderId="40" xfId="0" applyFont="1" applyFill="1" applyBorder="1" applyAlignment="1">
      <alignment vertical="center" wrapText="1"/>
    </xf>
    <xf numFmtId="0" fontId="16" fillId="21" borderId="0" xfId="0" applyFont="1" applyFill="1" applyAlignment="1">
      <alignment vertical="center" wrapText="1"/>
    </xf>
    <xf numFmtId="3" fontId="26" fillId="21" borderId="0" xfId="0" applyNumberFormat="1" applyFont="1" applyFill="1" applyAlignment="1">
      <alignment horizontal="right" vertical="center" wrapText="1"/>
    </xf>
    <xf numFmtId="0" fontId="26" fillId="0" borderId="0" xfId="0" applyFont="1"/>
    <xf numFmtId="3" fontId="38" fillId="0" borderId="154" xfId="0" applyNumberFormat="1" applyFont="1" applyBorder="1" applyAlignment="1">
      <alignment horizontal="center" vertical="center" wrapText="1"/>
    </xf>
    <xf numFmtId="0" fontId="48" fillId="0" borderId="7" xfId="0" applyFont="1" applyBorder="1" applyAlignment="1">
      <alignment horizontal="left"/>
    </xf>
    <xf numFmtId="0" fontId="11" fillId="0" borderId="7" xfId="0" applyFont="1" applyBorder="1" applyAlignment="1">
      <alignment horizontal="center" vertical="center" wrapText="1"/>
    </xf>
    <xf numFmtId="0" fontId="6" fillId="17" borderId="0" xfId="0" applyFont="1" applyFill="1" applyAlignment="1">
      <alignment vertical="center"/>
    </xf>
    <xf numFmtId="0" fontId="4" fillId="17" borderId="0" xfId="0" applyFont="1" applyFill="1"/>
    <xf numFmtId="0" fontId="35" fillId="17" borderId="0" xfId="0" applyFont="1" applyFill="1"/>
    <xf numFmtId="0" fontId="23" fillId="2" borderId="154" xfId="0" applyFont="1" applyFill="1" applyBorder="1" applyAlignment="1">
      <alignment vertical="center" wrapText="1"/>
    </xf>
    <xf numFmtId="0" fontId="24" fillId="13" borderId="0" xfId="0" applyFont="1" applyFill="1" applyAlignment="1">
      <alignment horizontal="left" vertical="center"/>
    </xf>
    <xf numFmtId="0" fontId="24" fillId="13" borderId="0" xfId="0" applyFont="1" applyFill="1" applyAlignment="1">
      <alignment vertical="center" wrapText="1"/>
    </xf>
    <xf numFmtId="0" fontId="27" fillId="0" borderId="0" xfId="0" applyFont="1" applyAlignment="1">
      <alignment vertical="center"/>
    </xf>
    <xf numFmtId="0" fontId="16" fillId="0" borderId="53" xfId="0" applyFont="1" applyBorder="1" applyAlignment="1">
      <alignment horizontal="left" vertical="center"/>
    </xf>
    <xf numFmtId="168" fontId="26" fillId="0" borderId="45" xfId="1" applyNumberFormat="1" applyFont="1" applyBorder="1" applyAlignment="1" applyProtection="1">
      <alignment horizontal="right" vertical="center" wrapText="1"/>
    </xf>
    <xf numFmtId="168" fontId="35" fillId="0" borderId="0" xfId="1" applyNumberFormat="1" applyFont="1" applyProtection="1"/>
    <xf numFmtId="168" fontId="26" fillId="30" borderId="45" xfId="1" applyNumberFormat="1" applyFont="1" applyFill="1" applyBorder="1" applyAlignment="1" applyProtection="1">
      <alignment horizontal="right" vertical="center" wrapText="1"/>
    </xf>
    <xf numFmtId="0" fontId="16" fillId="0" borderId="0" xfId="0" applyFont="1" applyAlignment="1">
      <alignment horizontal="left" vertical="center" wrapText="1"/>
    </xf>
    <xf numFmtId="0" fontId="16" fillId="0" borderId="97" xfId="0" applyFont="1" applyBorder="1" applyAlignment="1">
      <alignment horizontal="left" vertical="center" wrapText="1"/>
    </xf>
    <xf numFmtId="0" fontId="6" fillId="17" borderId="0" xfId="0" applyFont="1" applyFill="1" applyAlignment="1">
      <alignment vertical="center" wrapText="1"/>
    </xf>
    <xf numFmtId="168" fontId="35" fillId="17" borderId="0" xfId="1" applyNumberFormat="1" applyFont="1" applyFill="1" applyProtection="1"/>
    <xf numFmtId="0" fontId="16" fillId="0" borderId="68" xfId="0" applyFont="1" applyBorder="1" applyAlignment="1">
      <alignment horizontal="left" vertical="center"/>
    </xf>
    <xf numFmtId="168" fontId="26" fillId="30" borderId="0" xfId="1" applyNumberFormat="1" applyFont="1" applyFill="1" applyBorder="1" applyAlignment="1" applyProtection="1">
      <alignment horizontal="right" vertical="center" wrapText="1"/>
    </xf>
    <xf numFmtId="0" fontId="6" fillId="17" borderId="0" xfId="0" applyFont="1" applyFill="1" applyAlignment="1">
      <alignment horizontal="left" vertical="center"/>
    </xf>
    <xf numFmtId="0" fontId="27" fillId="8" borderId="0" xfId="0" applyFont="1" applyFill="1"/>
    <xf numFmtId="0" fontId="16" fillId="0" borderId="102" xfId="0" applyFont="1" applyBorder="1" applyAlignment="1">
      <alignment horizontal="left" vertical="center" wrapText="1"/>
    </xf>
    <xf numFmtId="0" fontId="16" fillId="0" borderId="100" xfId="0" applyFont="1" applyBorder="1" applyAlignment="1">
      <alignment horizontal="left" vertical="center" wrapText="1"/>
    </xf>
    <xf numFmtId="0" fontId="24" fillId="36" borderId="0" xfId="0" applyFont="1" applyFill="1" applyAlignment="1">
      <alignment horizontal="left" vertical="center"/>
    </xf>
    <xf numFmtId="0" fontId="11" fillId="36" borderId="0" xfId="0" applyFont="1" applyFill="1" applyAlignment="1">
      <alignment vertical="center" wrapText="1"/>
    </xf>
    <xf numFmtId="0" fontId="29" fillId="36" borderId="0" xfId="0" applyFont="1" applyFill="1" applyAlignment="1">
      <alignment vertical="center" wrapText="1"/>
    </xf>
    <xf numFmtId="168" fontId="26" fillId="36" borderId="45" xfId="1" applyNumberFormat="1" applyFont="1" applyFill="1" applyBorder="1" applyAlignment="1" applyProtection="1">
      <alignment horizontal="right" vertical="center" wrapText="1"/>
    </xf>
    <xf numFmtId="168" fontId="26" fillId="32" borderId="45" xfId="1" applyNumberFormat="1" applyFont="1" applyFill="1" applyBorder="1" applyAlignment="1" applyProtection="1">
      <alignment horizontal="right" vertical="center" wrapText="1"/>
      <protection locked="0"/>
    </xf>
    <xf numFmtId="0" fontId="57" fillId="0" borderId="4" xfId="0" applyFont="1" applyBorder="1"/>
    <xf numFmtId="0" fontId="51" fillId="0" borderId="156" xfId="0" applyFont="1" applyBorder="1" applyAlignment="1">
      <alignment vertical="center" wrapText="1"/>
    </xf>
    <xf numFmtId="0" fontId="27" fillId="0" borderId="7" xfId="0" applyFont="1" applyBorder="1"/>
    <xf numFmtId="0" fontId="21" fillId="0" borderId="2" xfId="0" applyFont="1" applyBorder="1" applyAlignment="1">
      <alignment horizontal="right" wrapText="1"/>
    </xf>
    <xf numFmtId="0" fontId="27" fillId="0" borderId="8" xfId="0" applyFont="1" applyBorder="1" applyAlignment="1">
      <alignment wrapText="1"/>
    </xf>
    <xf numFmtId="0" fontId="27" fillId="0" borderId="3" xfId="0" applyFont="1" applyBorder="1"/>
    <xf numFmtId="0" fontId="27" fillId="0" borderId="2" xfId="0" applyFont="1" applyBorder="1"/>
    <xf numFmtId="0" fontId="27" fillId="0" borderId="1" xfId="0" applyFont="1" applyBorder="1"/>
    <xf numFmtId="0" fontId="21" fillId="0" borderId="2" xfId="0" applyFont="1" applyBorder="1" applyAlignment="1">
      <alignment wrapText="1"/>
    </xf>
    <xf numFmtId="0" fontId="10" fillId="0" borderId="0" xfId="0" applyFont="1" applyAlignment="1">
      <alignment vertical="center"/>
    </xf>
    <xf numFmtId="0" fontId="56" fillId="4" borderId="81" xfId="0" applyFont="1" applyFill="1" applyBorder="1" applyAlignment="1">
      <alignment horizontal="center" vertical="center" wrapText="1"/>
    </xf>
    <xf numFmtId="0" fontId="23" fillId="4" borderId="12" xfId="0" applyFont="1" applyFill="1" applyBorder="1" applyAlignment="1">
      <alignment horizontal="center" vertical="center"/>
    </xf>
    <xf numFmtId="0" fontId="52" fillId="0" borderId="0" xfId="0" applyFont="1" applyAlignment="1">
      <alignment horizontal="center"/>
    </xf>
    <xf numFmtId="0" fontId="27" fillId="0" borderId="37" xfId="0" applyFont="1" applyBorder="1"/>
    <xf numFmtId="0" fontId="23" fillId="4" borderId="157" xfId="0" applyFont="1" applyFill="1" applyBorder="1" applyAlignment="1">
      <alignment horizontal="center" vertical="center" wrapText="1"/>
    </xf>
    <xf numFmtId="0" fontId="53" fillId="5" borderId="21" xfId="0" applyFont="1" applyFill="1" applyBorder="1" applyAlignment="1">
      <alignment vertical="center" wrapText="1"/>
    </xf>
    <xf numFmtId="0" fontId="23" fillId="2" borderId="113" xfId="0" applyFont="1" applyFill="1" applyBorder="1" applyAlignment="1">
      <alignment vertical="center" wrapText="1"/>
    </xf>
    <xf numFmtId="0" fontId="27" fillId="0" borderId="24" xfId="0" applyFont="1" applyBorder="1"/>
    <xf numFmtId="0" fontId="27" fillId="0" borderId="11" xfId="0" applyFont="1" applyBorder="1"/>
    <xf numFmtId="0" fontId="27" fillId="0" borderId="27" xfId="0" applyFont="1" applyBorder="1" applyAlignment="1">
      <alignment wrapText="1"/>
    </xf>
    <xf numFmtId="0" fontId="27" fillId="0" borderId="158" xfId="0" applyFont="1" applyBorder="1"/>
    <xf numFmtId="0" fontId="27" fillId="0" borderId="4" xfId="0" applyFont="1" applyBorder="1"/>
    <xf numFmtId="0" fontId="27" fillId="0" borderId="7" xfId="0" applyFont="1" applyBorder="1" applyAlignment="1">
      <alignment vertical="center"/>
    </xf>
    <xf numFmtId="0" fontId="11" fillId="6" borderId="160" xfId="0" applyFont="1" applyFill="1" applyBorder="1" applyAlignment="1">
      <alignment vertical="center"/>
    </xf>
    <xf numFmtId="0" fontId="27" fillId="0" borderId="0" xfId="0" applyFont="1" applyAlignment="1">
      <alignment wrapText="1"/>
    </xf>
    <xf numFmtId="0" fontId="52" fillId="0" borderId="158" xfId="0" applyFont="1" applyBorder="1" applyAlignment="1">
      <alignment horizontal="center"/>
    </xf>
    <xf numFmtId="0" fontId="42" fillId="0" borderId="0" xfId="0" applyFont="1"/>
    <xf numFmtId="0" fontId="16" fillId="7" borderId="34" xfId="0" applyFont="1" applyFill="1" applyBorder="1" applyAlignment="1">
      <alignment vertical="center" wrapText="1"/>
    </xf>
    <xf numFmtId="49" fontId="27" fillId="8" borderId="17" xfId="0" applyNumberFormat="1" applyFont="1" applyFill="1" applyBorder="1" applyAlignment="1">
      <alignment vertical="center"/>
    </xf>
    <xf numFmtId="49" fontId="27" fillId="0" borderId="0" xfId="0" applyNumberFormat="1" applyFont="1"/>
    <xf numFmtId="49" fontId="27" fillId="8" borderId="159" xfId="0" applyNumberFormat="1" applyFont="1" applyFill="1" applyBorder="1" applyAlignment="1">
      <alignment horizontal="center" vertical="center"/>
    </xf>
    <xf numFmtId="0" fontId="27" fillId="0" borderId="20" xfId="0" applyFont="1" applyBorder="1" applyAlignment="1">
      <alignment horizontal="center"/>
    </xf>
    <xf numFmtId="0" fontId="16" fillId="7" borderId="32" xfId="0" applyFont="1" applyFill="1" applyBorder="1" applyAlignment="1">
      <alignment vertical="center" wrapText="1"/>
    </xf>
    <xf numFmtId="49" fontId="27" fillId="8" borderId="19" xfId="0" applyNumberFormat="1" applyFont="1" applyFill="1" applyBorder="1" applyAlignment="1">
      <alignment vertical="center"/>
    </xf>
    <xf numFmtId="0" fontId="27" fillId="0" borderId="10" xfId="0" applyFont="1" applyBorder="1"/>
    <xf numFmtId="0" fontId="27" fillId="0" borderId="10" xfId="0" applyFont="1" applyBorder="1" applyAlignment="1">
      <alignment vertical="center"/>
    </xf>
    <xf numFmtId="0" fontId="27" fillId="0" borderId="142" xfId="0" applyFont="1" applyBorder="1"/>
    <xf numFmtId="0" fontId="27" fillId="0" borderId="31" xfId="0" applyFont="1" applyBorder="1" applyAlignment="1">
      <alignment vertical="center"/>
    </xf>
    <xf numFmtId="0" fontId="27" fillId="0" borderId="143" xfId="0" applyFont="1" applyBorder="1"/>
    <xf numFmtId="0" fontId="16" fillId="7" borderId="82" xfId="0" applyFont="1" applyFill="1" applyBorder="1" applyAlignment="1">
      <alignment vertical="center" wrapText="1"/>
    </xf>
    <xf numFmtId="0" fontId="27" fillId="0" borderId="144" xfId="0" applyFont="1" applyBorder="1"/>
    <xf numFmtId="0" fontId="27" fillId="0" borderId="145" xfId="0" applyFont="1" applyBorder="1"/>
    <xf numFmtId="0" fontId="54" fillId="0" borderId="8" xfId="0" applyFont="1" applyBorder="1" applyAlignment="1">
      <alignment wrapText="1"/>
    </xf>
    <xf numFmtId="2" fontId="27" fillId="0" borderId="23" xfId="0" applyNumberFormat="1" applyFont="1" applyBorder="1"/>
    <xf numFmtId="0" fontId="27" fillId="0" borderId="4" xfId="0" applyFont="1" applyBorder="1" applyAlignment="1">
      <alignment horizontal="center" vertical="center"/>
    </xf>
    <xf numFmtId="0" fontId="54" fillId="0" borderId="9" xfId="0" applyFont="1" applyBorder="1" applyAlignment="1">
      <alignment wrapText="1"/>
    </xf>
    <xf numFmtId="2" fontId="27" fillId="0" borderId="10" xfId="0" applyNumberFormat="1" applyFont="1" applyBorder="1"/>
    <xf numFmtId="2" fontId="27" fillId="0" borderId="2" xfId="0" applyNumberFormat="1" applyFont="1" applyBorder="1"/>
    <xf numFmtId="0" fontId="54" fillId="0" borderId="15" xfId="0" applyFont="1" applyBorder="1" applyAlignment="1">
      <alignment wrapText="1"/>
    </xf>
    <xf numFmtId="2" fontId="27" fillId="0" borderId="0" xfId="0" applyNumberFormat="1" applyFont="1"/>
    <xf numFmtId="0" fontId="27" fillId="0" borderId="123" xfId="0" applyFont="1" applyBorder="1"/>
    <xf numFmtId="0" fontId="16" fillId="0" borderId="136" xfId="0" applyFont="1" applyBorder="1" applyAlignment="1">
      <alignment horizontal="center" vertical="center"/>
    </xf>
    <xf numFmtId="0" fontId="16" fillId="0" borderId="27" xfId="0" applyFont="1" applyBorder="1" applyAlignment="1">
      <alignment vertical="center" wrapText="1"/>
    </xf>
    <xf numFmtId="2" fontId="27" fillId="0" borderId="28" xfId="0" applyNumberFormat="1" applyFont="1" applyBorder="1"/>
    <xf numFmtId="0" fontId="27" fillId="0" borderId="27" xfId="0" applyFont="1" applyBorder="1" applyAlignment="1">
      <alignment vertical="center" wrapText="1"/>
    </xf>
    <xf numFmtId="49" fontId="27" fillId="8" borderId="0" xfId="0" applyNumberFormat="1" applyFont="1" applyFill="1" applyAlignment="1">
      <alignment vertical="center" wrapText="1"/>
    </xf>
    <xf numFmtId="0" fontId="27" fillId="0" borderId="28" xfId="0" applyFont="1" applyBorder="1"/>
    <xf numFmtId="0" fontId="54" fillId="0" borderId="27" xfId="0" applyFont="1" applyBorder="1" applyAlignment="1">
      <alignment wrapText="1"/>
    </xf>
    <xf numFmtId="0" fontId="27" fillId="0" borderId="80" xfId="0" applyFont="1" applyBorder="1"/>
    <xf numFmtId="0" fontId="57" fillId="0" borderId="117" xfId="0" applyFont="1" applyBorder="1"/>
    <xf numFmtId="0" fontId="27" fillId="0" borderId="116" xfId="0" applyFont="1" applyBorder="1" applyAlignment="1">
      <alignment wrapText="1"/>
    </xf>
    <xf numFmtId="0" fontId="27" fillId="0" borderId="16" xfId="0" applyFont="1" applyBorder="1"/>
    <xf numFmtId="0" fontId="57" fillId="0" borderId="118" xfId="0" applyFont="1" applyBorder="1"/>
    <xf numFmtId="0" fontId="27" fillId="0" borderId="80" xfId="0" applyFont="1" applyBorder="1" applyAlignment="1">
      <alignment wrapText="1"/>
    </xf>
    <xf numFmtId="0" fontId="55" fillId="10" borderId="75" xfId="0" applyFont="1" applyFill="1" applyBorder="1" applyAlignment="1">
      <alignment horizontal="center" vertical="center" wrapText="1"/>
    </xf>
    <xf numFmtId="0" fontId="55" fillId="10" borderId="76" xfId="0" applyFont="1" applyFill="1" applyBorder="1" applyAlignment="1">
      <alignment horizontal="center" vertical="center" wrapText="1"/>
    </xf>
    <xf numFmtId="0" fontId="58" fillId="33" borderId="30" xfId="0" applyFont="1" applyFill="1" applyBorder="1" applyAlignment="1">
      <alignment horizontal="center" vertical="center" wrapText="1"/>
    </xf>
    <xf numFmtId="0" fontId="52" fillId="23" borderId="5" xfId="0" applyFont="1" applyFill="1" applyBorder="1" applyAlignment="1">
      <alignment wrapText="1"/>
    </xf>
    <xf numFmtId="0" fontId="10" fillId="35" borderId="6" xfId="0" applyFont="1" applyFill="1" applyBorder="1" applyAlignment="1">
      <alignment horizontal="center"/>
    </xf>
    <xf numFmtId="0" fontId="53" fillId="7" borderId="5" xfId="0" applyFont="1" applyFill="1" applyBorder="1" applyAlignment="1">
      <alignment horizontal="left" wrapText="1"/>
    </xf>
    <xf numFmtId="168" fontId="53" fillId="8" borderId="75" xfId="0" applyNumberFormat="1" applyFont="1" applyFill="1" applyBorder="1"/>
    <xf numFmtId="168" fontId="53" fillId="8" borderId="76" xfId="0" applyNumberFormat="1" applyFont="1" applyFill="1" applyBorder="1"/>
    <xf numFmtId="0" fontId="57" fillId="0" borderId="0" xfId="0" applyFont="1"/>
    <xf numFmtId="0" fontId="55" fillId="23" borderId="76" xfId="0" applyFont="1" applyFill="1" applyBorder="1" applyAlignment="1">
      <alignment horizontal="center" vertical="center" wrapText="1"/>
    </xf>
    <xf numFmtId="0" fontId="55" fillId="23" borderId="14" xfId="0" applyFont="1" applyFill="1" applyBorder="1" applyAlignment="1">
      <alignment horizontal="center" vertical="center" wrapText="1"/>
    </xf>
    <xf numFmtId="0" fontId="55" fillId="10" borderId="13" xfId="0" applyFont="1" applyFill="1" applyBorder="1" applyAlignment="1">
      <alignment horizontal="center" vertical="center" wrapText="1"/>
    </xf>
    <xf numFmtId="0" fontId="10" fillId="35" borderId="51" xfId="0" applyFont="1" applyFill="1" applyBorder="1" applyAlignment="1">
      <alignment horizontal="center"/>
    </xf>
    <xf numFmtId="0" fontId="42" fillId="0" borderId="4" xfId="0" applyFont="1" applyBorder="1"/>
    <xf numFmtId="0" fontId="42" fillId="0" borderId="79" xfId="0" applyFont="1" applyBorder="1"/>
    <xf numFmtId="0" fontId="27" fillId="0" borderId="69" xfId="0" applyFont="1" applyBorder="1"/>
    <xf numFmtId="0" fontId="55" fillId="0" borderId="122" xfId="0" applyFont="1" applyBorder="1" applyAlignment="1">
      <alignment wrapText="1"/>
    </xf>
    <xf numFmtId="0" fontId="27" fillId="7" borderId="33" xfId="0" applyFont="1" applyFill="1" applyBorder="1" applyAlignment="1">
      <alignment horizontal="left" wrapText="1"/>
    </xf>
    <xf numFmtId="0" fontId="42" fillId="0" borderId="4" xfId="0" applyFont="1" applyBorder="1" applyAlignment="1">
      <alignment vertical="center"/>
    </xf>
    <xf numFmtId="0" fontId="55" fillId="0" borderId="27" xfId="0" applyFont="1" applyBorder="1" applyAlignment="1">
      <alignment wrapText="1"/>
    </xf>
    <xf numFmtId="0" fontId="27" fillId="0" borderId="125" xfId="0" applyFont="1" applyBorder="1"/>
    <xf numFmtId="1" fontId="27" fillId="8" borderId="0" xfId="0" applyNumberFormat="1" applyFont="1" applyFill="1"/>
    <xf numFmtId="2" fontId="27" fillId="8" borderId="0" xfId="0" applyNumberFormat="1" applyFont="1" applyFill="1"/>
    <xf numFmtId="0" fontId="54" fillId="0" borderId="90" xfId="0" applyFont="1" applyBorder="1" applyAlignment="1">
      <alignment wrapText="1"/>
    </xf>
    <xf numFmtId="0" fontId="27" fillId="7" borderId="64" xfId="0" applyFont="1" applyFill="1" applyBorder="1" applyAlignment="1">
      <alignment horizontal="left" wrapText="1"/>
    </xf>
    <xf numFmtId="0" fontId="27" fillId="7" borderId="107" xfId="0" applyFont="1" applyFill="1" applyBorder="1" applyAlignment="1">
      <alignment horizontal="left" vertical="center" wrapText="1"/>
    </xf>
    <xf numFmtId="0" fontId="27" fillId="7" borderId="67" xfId="0" applyFont="1" applyFill="1" applyBorder="1" applyAlignment="1">
      <alignment horizontal="left" vertical="center" wrapText="1"/>
    </xf>
    <xf numFmtId="0" fontId="28" fillId="0" borderId="0" xfId="0" applyFont="1" applyAlignment="1">
      <alignment wrapText="1"/>
    </xf>
    <xf numFmtId="0" fontId="28" fillId="0" borderId="0" xfId="0" applyFont="1"/>
    <xf numFmtId="0" fontId="28" fillId="0" borderId="146" xfId="0" applyFont="1" applyBorder="1"/>
    <xf numFmtId="0" fontId="28" fillId="0" borderId="0" xfId="0" applyFont="1" applyAlignment="1">
      <alignment horizontal="center" vertical="center"/>
    </xf>
    <xf numFmtId="0" fontId="28" fillId="0" borderId="147" xfId="0" applyFont="1" applyBorder="1"/>
    <xf numFmtId="0" fontId="27" fillId="7" borderId="113" xfId="0" applyFont="1" applyFill="1" applyBorder="1" applyAlignment="1">
      <alignment horizontal="left" vertical="center" wrapText="1"/>
    </xf>
    <xf numFmtId="0" fontId="42" fillId="0" borderId="24" xfId="0" applyFont="1" applyBorder="1"/>
    <xf numFmtId="0" fontId="16" fillId="7" borderId="36" xfId="0" applyFont="1" applyFill="1" applyBorder="1" applyAlignment="1">
      <alignment vertical="center" wrapText="1"/>
    </xf>
    <xf numFmtId="0" fontId="55" fillId="0" borderId="92" xfId="0" applyFont="1" applyBorder="1" applyAlignment="1">
      <alignment wrapText="1"/>
    </xf>
    <xf numFmtId="0" fontId="27" fillId="0" borderId="104" xfId="0" applyFont="1" applyBorder="1"/>
    <xf numFmtId="0" fontId="27" fillId="0" borderId="93" xfId="0" applyFont="1" applyBorder="1"/>
    <xf numFmtId="0" fontId="27" fillId="0" borderId="124" xfId="0" applyFont="1" applyBorder="1"/>
    <xf numFmtId="0" fontId="27" fillId="0" borderId="148" xfId="0" applyFont="1" applyBorder="1"/>
    <xf numFmtId="0" fontId="27" fillId="0" borderId="138" xfId="0" applyFont="1" applyBorder="1" applyAlignment="1">
      <alignment horizontal="center" vertical="center"/>
    </xf>
    <xf numFmtId="0" fontId="27" fillId="0" borderId="149" xfId="0" applyFont="1" applyBorder="1"/>
    <xf numFmtId="0" fontId="57" fillId="0" borderId="24" xfId="0" applyFont="1" applyBorder="1"/>
    <xf numFmtId="0" fontId="16" fillId="0" borderId="3" xfId="0" applyFont="1" applyBorder="1" applyAlignment="1">
      <alignment wrapText="1"/>
    </xf>
    <xf numFmtId="0" fontId="27" fillId="0" borderId="3" xfId="0" applyFont="1" applyBorder="1" applyAlignment="1">
      <alignment vertical="center"/>
    </xf>
    <xf numFmtId="0" fontId="16" fillId="0" borderId="7" xfId="0" applyFont="1" applyBorder="1" applyAlignment="1">
      <alignment wrapText="1"/>
    </xf>
    <xf numFmtId="0" fontId="57" fillId="0" borderId="37" xfId="0" applyFont="1" applyBorder="1"/>
    <xf numFmtId="0" fontId="16" fillId="0" borderId="37" xfId="0" applyFont="1" applyBorder="1" applyAlignment="1">
      <alignment wrapText="1"/>
    </xf>
    <xf numFmtId="0" fontId="16" fillId="0" borderId="0" xfId="0" applyFont="1" applyAlignment="1">
      <alignment wrapText="1"/>
    </xf>
    <xf numFmtId="0" fontId="15" fillId="0" borderId="0" xfId="0" applyFont="1" applyAlignment="1">
      <alignment horizontal="center" vertical="center"/>
    </xf>
    <xf numFmtId="0" fontId="16" fillId="0" borderId="7" xfId="0" applyFont="1" applyBorder="1" applyAlignment="1">
      <alignment horizontal="left" vertical="center"/>
    </xf>
    <xf numFmtId="0" fontId="16" fillId="0" borderId="4" xfId="0" applyFont="1" applyBorder="1" applyAlignment="1">
      <alignment horizontal="center" vertical="center"/>
    </xf>
    <xf numFmtId="0" fontId="22" fillId="14" borderId="51" xfId="0" applyFont="1" applyFill="1" applyBorder="1" applyAlignment="1">
      <alignment horizontal="center" vertical="center" wrapText="1"/>
    </xf>
    <xf numFmtId="0" fontId="15" fillId="8" borderId="0" xfId="0" applyFont="1" applyFill="1" applyAlignment="1">
      <alignment horizontal="center" vertical="center"/>
    </xf>
    <xf numFmtId="0" fontId="16" fillId="0" borderId="24" xfId="0" applyFont="1" applyBorder="1"/>
    <xf numFmtId="0" fontId="16" fillId="0" borderId="7" xfId="0" applyFont="1" applyBorder="1"/>
    <xf numFmtId="0" fontId="19" fillId="16" borderId="10" xfId="0" applyFont="1" applyFill="1" applyBorder="1"/>
    <xf numFmtId="3" fontId="21" fillId="0" borderId="10" xfId="0" applyNumberFormat="1" applyFont="1" applyBorder="1"/>
    <xf numFmtId="0" fontId="7" fillId="0" borderId="51" xfId="0" applyFont="1" applyBorder="1" applyAlignment="1">
      <alignment horizontal="center" vertical="center" wrapText="1"/>
    </xf>
    <xf numFmtId="0" fontId="16" fillId="8" borderId="7" xfId="0" applyFont="1" applyFill="1" applyBorder="1"/>
    <xf numFmtId="0" fontId="11" fillId="0" borderId="4" xfId="0" applyFont="1" applyBorder="1" applyAlignment="1">
      <alignment horizontal="center" vertical="center" wrapText="1"/>
    </xf>
    <xf numFmtId="0" fontId="22" fillId="14" borderId="48" xfId="0" applyFont="1" applyFill="1" applyBorder="1" applyAlignment="1">
      <alignment horizontal="center" vertical="center" wrapText="1"/>
    </xf>
    <xf numFmtId="0" fontId="22" fillId="14" borderId="49" xfId="0" applyFont="1" applyFill="1" applyBorder="1" applyAlignment="1">
      <alignment horizontal="center" vertical="center" wrapText="1"/>
    </xf>
    <xf numFmtId="0" fontId="16" fillId="0" borderId="4" xfId="0" applyFont="1" applyBorder="1" applyAlignment="1">
      <alignment vertical="center"/>
    </xf>
    <xf numFmtId="0" fontId="16" fillId="8" borderId="0" xfId="0" applyFont="1" applyFill="1" applyAlignment="1">
      <alignment vertical="center"/>
    </xf>
    <xf numFmtId="0" fontId="27" fillId="0" borderId="0" xfId="0" applyFont="1" applyAlignment="1">
      <alignment horizontal="left"/>
    </xf>
    <xf numFmtId="0" fontId="39" fillId="33" borderId="30" xfId="0" applyFont="1" applyFill="1" applyBorder="1" applyAlignment="1">
      <alignment horizontal="center" vertical="center" wrapText="1"/>
    </xf>
    <xf numFmtId="0" fontId="24" fillId="15" borderId="0" xfId="0" applyFont="1" applyFill="1" applyAlignment="1">
      <alignment horizontal="left" vertical="center"/>
    </xf>
    <xf numFmtId="0" fontId="28" fillId="21" borderId="0" xfId="0" applyFont="1" applyFill="1" applyAlignment="1">
      <alignment vertical="center" wrapText="1"/>
    </xf>
    <xf numFmtId="3" fontId="28" fillId="21" borderId="0" xfId="0" applyNumberFormat="1" applyFont="1" applyFill="1" applyAlignment="1">
      <alignment horizontal="right" vertical="center" wrapText="1"/>
    </xf>
    <xf numFmtId="0" fontId="42" fillId="0" borderId="7" xfId="0" applyFont="1" applyBorder="1" applyAlignment="1">
      <alignment horizontal="left" vertical="center"/>
    </xf>
    <xf numFmtId="168" fontId="16" fillId="8" borderId="45" xfId="1" applyNumberFormat="1" applyFont="1" applyFill="1" applyBorder="1" applyAlignment="1" applyProtection="1">
      <alignment horizontal="right" vertical="center" wrapText="1"/>
    </xf>
    <xf numFmtId="168" fontId="24" fillId="13" borderId="0" xfId="1" applyNumberFormat="1" applyFont="1" applyFill="1" applyAlignment="1" applyProtection="1">
      <alignment vertical="center" wrapText="1"/>
    </xf>
    <xf numFmtId="168" fontId="4" fillId="0" borderId="0" xfId="1" applyNumberFormat="1" applyFont="1" applyProtection="1"/>
    <xf numFmtId="168" fontId="4" fillId="17" borderId="0" xfId="1" applyNumberFormat="1" applyFont="1" applyFill="1" applyProtection="1"/>
    <xf numFmtId="0" fontId="16" fillId="0" borderId="4" xfId="0" applyFont="1" applyBorder="1" applyAlignment="1">
      <alignment horizontal="left" vertical="center"/>
    </xf>
    <xf numFmtId="168" fontId="11" fillId="36" borderId="45" xfId="1" applyNumberFormat="1" applyFont="1" applyFill="1" applyBorder="1" applyAlignment="1" applyProtection="1">
      <alignment horizontal="right" vertical="center" wrapText="1"/>
    </xf>
    <xf numFmtId="0" fontId="15" fillId="0" borderId="4" xfId="0" applyFont="1" applyBorder="1" applyAlignment="1">
      <alignment horizontal="center" vertical="center"/>
    </xf>
    <xf numFmtId="0" fontId="4" fillId="0" borderId="47" xfId="0" applyFont="1" applyBorder="1"/>
    <xf numFmtId="0" fontId="15" fillId="0" borderId="24"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43" fillId="0" borderId="3" xfId="0" applyFont="1" applyBorder="1" applyAlignment="1">
      <alignment horizontal="center" vertical="center"/>
    </xf>
    <xf numFmtId="0" fontId="44" fillId="14" borderId="151" xfId="0" applyFont="1" applyFill="1" applyBorder="1" applyAlignment="1">
      <alignment horizontal="center" vertical="center" wrapText="1"/>
    </xf>
    <xf numFmtId="0" fontId="22" fillId="14" borderId="151" xfId="0" applyFont="1" applyFill="1" applyBorder="1" applyAlignment="1">
      <alignment horizontal="center" vertical="center" wrapText="1"/>
    </xf>
    <xf numFmtId="49" fontId="40" fillId="34" borderId="0" xfId="0" applyNumberFormat="1" applyFont="1" applyFill="1" applyAlignment="1">
      <alignment horizontal="left" vertical="center"/>
    </xf>
    <xf numFmtId="0" fontId="28" fillId="21" borderId="0" xfId="0" applyFont="1" applyFill="1" applyAlignment="1">
      <alignment vertical="center"/>
    </xf>
    <xf numFmtId="3" fontId="28" fillId="21" borderId="0" xfId="0" applyNumberFormat="1" applyFont="1" applyFill="1" applyAlignment="1">
      <alignment horizontal="right" vertical="center"/>
    </xf>
    <xf numFmtId="3" fontId="42" fillId="21" borderId="0" xfId="0" applyNumberFormat="1" applyFont="1" applyFill="1" applyAlignment="1">
      <alignment horizontal="right" vertical="center"/>
    </xf>
    <xf numFmtId="0" fontId="4" fillId="0" borderId="120" xfId="0" applyFont="1" applyBorder="1"/>
    <xf numFmtId="49" fontId="40" fillId="21" borderId="0" xfId="0" applyNumberFormat="1" applyFont="1" applyFill="1" applyAlignment="1">
      <alignment horizontal="left" vertical="center" wrapText="1"/>
    </xf>
    <xf numFmtId="0" fontId="42" fillId="21" borderId="0" xfId="0" applyFont="1" applyFill="1" applyAlignment="1">
      <alignment vertical="center" wrapText="1"/>
    </xf>
    <xf numFmtId="0" fontId="42" fillId="0" borderId="0" xfId="0" applyFont="1" applyAlignment="1">
      <alignment horizontal="left" vertical="center" wrapText="1"/>
    </xf>
    <xf numFmtId="0" fontId="16" fillId="0" borderId="98" xfId="0" applyFont="1" applyBorder="1" applyAlignment="1">
      <alignment horizontal="left" vertical="center" wrapText="1"/>
    </xf>
    <xf numFmtId="3" fontId="16" fillId="8" borderId="45" xfId="0" applyNumberFormat="1" applyFont="1" applyFill="1" applyBorder="1" applyAlignment="1">
      <alignment horizontal="right" vertical="center" wrapText="1"/>
    </xf>
    <xf numFmtId="3" fontId="16" fillId="8" borderId="152" xfId="0" applyNumberFormat="1" applyFont="1" applyFill="1" applyBorder="1" applyAlignment="1">
      <alignment horizontal="right" vertical="center" wrapText="1"/>
    </xf>
    <xf numFmtId="3" fontId="16" fillId="30" borderId="45" xfId="0" applyNumberFormat="1" applyFont="1" applyFill="1" applyBorder="1" applyAlignment="1">
      <alignment horizontal="right" vertical="center" wrapText="1"/>
    </xf>
    <xf numFmtId="0" fontId="16" fillId="0" borderId="153" xfId="0" applyFont="1" applyBorder="1" applyAlignment="1">
      <alignment horizontal="left" vertical="center" wrapText="1"/>
    </xf>
    <xf numFmtId="3" fontId="49" fillId="0" borderId="0" xfId="0" applyNumberFormat="1" applyFont="1"/>
    <xf numFmtId="49" fontId="16" fillId="0" borderId="53" xfId="0" applyNumberFormat="1" applyFont="1" applyBorder="1" applyAlignment="1">
      <alignment horizontal="left" vertical="center"/>
    </xf>
    <xf numFmtId="0" fontId="28" fillId="0" borderId="0" xfId="0" applyFont="1" applyAlignment="1">
      <alignment horizontal="left" vertical="center"/>
    </xf>
    <xf numFmtId="49" fontId="16" fillId="0" borderId="43" xfId="0" applyNumberFormat="1" applyFont="1" applyBorder="1" applyAlignment="1">
      <alignment horizontal="left" vertical="center"/>
    </xf>
    <xf numFmtId="4" fontId="16" fillId="0" borderId="119" xfId="0" applyNumberFormat="1" applyFont="1" applyBorder="1" applyAlignment="1">
      <alignment horizontal="right" vertical="center"/>
    </xf>
    <xf numFmtId="0" fontId="4" fillId="0" borderId="121" xfId="0" applyFont="1" applyBorder="1"/>
    <xf numFmtId="49" fontId="16" fillId="0" borderId="0" xfId="0" applyNumberFormat="1" applyFont="1" applyAlignment="1">
      <alignment horizontal="left" vertical="center"/>
    </xf>
    <xf numFmtId="3" fontId="16" fillId="0" borderId="0" xfId="0" applyNumberFormat="1" applyFont="1" applyAlignment="1">
      <alignment horizontal="left" vertical="center"/>
    </xf>
    <xf numFmtId="3" fontId="10" fillId="0" borderId="0" xfId="0" applyNumberFormat="1" applyFont="1" applyAlignment="1">
      <alignment horizontal="left" vertical="center"/>
    </xf>
    <xf numFmtId="3" fontId="11" fillId="36" borderId="45" xfId="0" applyNumberFormat="1" applyFont="1" applyFill="1" applyBorder="1" applyAlignment="1">
      <alignment horizontal="right" vertical="center" wrapText="1"/>
    </xf>
    <xf numFmtId="49" fontId="10" fillId="0" borderId="0" xfId="0" applyNumberFormat="1" applyFont="1" applyAlignment="1">
      <alignment horizontal="left" vertical="center"/>
    </xf>
    <xf numFmtId="0" fontId="49" fillId="0" borderId="0" xfId="0" applyFont="1"/>
    <xf numFmtId="3" fontId="16" fillId="32" borderId="45" xfId="0" applyNumberFormat="1" applyFont="1" applyFill="1" applyBorder="1" applyAlignment="1" applyProtection="1">
      <alignment horizontal="right" vertical="center" wrapText="1"/>
      <protection locked="0"/>
    </xf>
    <xf numFmtId="0" fontId="11" fillId="11" borderId="0" xfId="0" applyFont="1" applyFill="1" applyAlignment="1">
      <alignment vertical="center" wrapText="1"/>
    </xf>
    <xf numFmtId="3" fontId="11" fillId="11" borderId="45" xfId="0" applyNumberFormat="1" applyFont="1" applyFill="1" applyBorder="1" applyAlignment="1">
      <alignment horizontal="right" vertical="center" wrapText="1"/>
    </xf>
    <xf numFmtId="4" fontId="11" fillId="11" borderId="45" xfId="0" applyNumberFormat="1" applyFont="1" applyFill="1" applyBorder="1" applyAlignment="1">
      <alignment horizontal="right" vertical="center" wrapText="1"/>
    </xf>
    <xf numFmtId="3" fontId="16" fillId="30" borderId="89" xfId="0" applyNumberFormat="1" applyFont="1" applyFill="1" applyBorder="1" applyAlignment="1">
      <alignment horizontal="right" vertical="center" wrapText="1"/>
    </xf>
    <xf numFmtId="3" fontId="11" fillId="36" borderId="89" xfId="0" applyNumberFormat="1" applyFont="1" applyFill="1" applyBorder="1" applyAlignment="1">
      <alignment horizontal="right" vertical="center" wrapText="1"/>
    </xf>
    <xf numFmtId="0" fontId="22" fillId="14" borderId="39" xfId="0" applyFont="1" applyFill="1" applyBorder="1" applyAlignment="1">
      <alignment horizontal="center" vertical="center" wrapText="1"/>
    </xf>
    <xf numFmtId="3" fontId="16" fillId="31" borderId="83" xfId="0" applyNumberFormat="1" applyFont="1" applyFill="1" applyBorder="1" applyAlignment="1" applyProtection="1">
      <alignment horizontal="right" vertical="center" wrapText="1"/>
      <protection locked="0"/>
    </xf>
    <xf numFmtId="3" fontId="16" fillId="30" borderId="53" xfId="0" applyNumberFormat="1" applyFont="1" applyFill="1" applyBorder="1" applyAlignment="1">
      <alignment horizontal="right" vertical="center" wrapText="1"/>
    </xf>
    <xf numFmtId="3" fontId="11" fillId="36" borderId="53" xfId="0" applyNumberFormat="1" applyFont="1" applyFill="1" applyBorder="1" applyAlignment="1">
      <alignment horizontal="right" vertical="center" wrapText="1"/>
    </xf>
    <xf numFmtId="0" fontId="22" fillId="38" borderId="164" xfId="0" applyFont="1" applyFill="1" applyBorder="1" applyAlignment="1">
      <alignment horizontal="center" vertical="center" wrapText="1"/>
    </xf>
    <xf numFmtId="3" fontId="28" fillId="21" borderId="165" xfId="0" applyNumberFormat="1" applyFont="1" applyFill="1" applyBorder="1" applyAlignment="1">
      <alignment horizontal="right" vertical="center"/>
    </xf>
    <xf numFmtId="0" fontId="28" fillId="21" borderId="165" xfId="0" applyFont="1" applyFill="1" applyBorder="1" applyAlignment="1">
      <alignment vertical="center" wrapText="1"/>
    </xf>
    <xf numFmtId="3" fontId="16" fillId="31" borderId="166" xfId="0" applyNumberFormat="1" applyFont="1" applyFill="1" applyBorder="1" applyAlignment="1" applyProtection="1">
      <alignment horizontal="right" vertical="center" wrapText="1"/>
      <protection locked="0"/>
    </xf>
    <xf numFmtId="3" fontId="16" fillId="30" borderId="166" xfId="0" applyNumberFormat="1" applyFont="1" applyFill="1" applyBorder="1" applyAlignment="1">
      <alignment horizontal="right" vertical="center" wrapText="1"/>
    </xf>
    <xf numFmtId="3" fontId="49" fillId="0" borderId="165" xfId="0" applyNumberFormat="1" applyFont="1" applyBorder="1"/>
    <xf numFmtId="3" fontId="10" fillId="0" borderId="165" xfId="0" applyNumberFormat="1" applyFont="1" applyBorder="1" applyAlignment="1">
      <alignment horizontal="left" vertical="center"/>
    </xf>
    <xf numFmtId="3" fontId="11" fillId="36" borderId="167" xfId="0" applyNumberFormat="1" applyFont="1" applyFill="1" applyBorder="1" applyAlignment="1">
      <alignment horizontal="right" vertical="center" wrapText="1"/>
    </xf>
    <xf numFmtId="168" fontId="26" fillId="40" borderId="45" xfId="1" applyNumberFormat="1" applyFont="1" applyFill="1" applyBorder="1" applyAlignment="1" applyProtection="1">
      <alignment horizontal="right" vertical="center" wrapText="1"/>
      <protection locked="0"/>
    </xf>
    <xf numFmtId="0" fontId="23" fillId="2" borderId="30" xfId="0" applyFont="1" applyFill="1" applyBorder="1" applyAlignment="1">
      <alignment vertical="center" wrapText="1"/>
    </xf>
    <xf numFmtId="0" fontId="4" fillId="0" borderId="113" xfId="0" applyFont="1" applyBorder="1" applyProtection="1">
      <protection locked="0"/>
    </xf>
    <xf numFmtId="0" fontId="4" fillId="0" borderId="168" xfId="0" applyFont="1" applyBorder="1" applyProtection="1">
      <protection locked="0"/>
    </xf>
    <xf numFmtId="3" fontId="4" fillId="0" borderId="168" xfId="0" applyNumberFormat="1" applyFont="1" applyBorder="1" applyProtection="1">
      <protection locked="0"/>
    </xf>
    <xf numFmtId="3" fontId="26" fillId="0" borderId="168" xfId="3" applyNumberFormat="1" applyBorder="1" applyProtection="1">
      <protection locked="0"/>
    </xf>
    <xf numFmtId="0" fontId="16" fillId="0" borderId="168" xfId="7" applyFont="1" applyBorder="1" applyAlignment="1" applyProtection="1">
      <alignment horizontal="left" vertical="center" wrapText="1"/>
      <protection locked="0"/>
    </xf>
    <xf numFmtId="0" fontId="4" fillId="0" borderId="169" xfId="0" applyFont="1" applyBorder="1" applyProtection="1">
      <protection locked="0"/>
    </xf>
    <xf numFmtId="3" fontId="4" fillId="0" borderId="169" xfId="0" applyNumberFormat="1" applyFont="1" applyBorder="1" applyProtection="1">
      <protection locked="0"/>
    </xf>
    <xf numFmtId="3" fontId="22" fillId="20" borderId="30" xfId="3" applyNumberFormat="1" applyFont="1" applyFill="1" applyBorder="1" applyAlignment="1">
      <alignment horizontal="center" vertical="center" wrapText="1"/>
    </xf>
    <xf numFmtId="3" fontId="7" fillId="0" borderId="30" xfId="3" applyNumberFormat="1" applyFont="1" applyBorder="1" applyAlignment="1">
      <alignment horizontal="center" vertical="center"/>
    </xf>
    <xf numFmtId="0" fontId="59" fillId="15" borderId="48" xfId="0" applyFont="1" applyFill="1" applyBorder="1" applyAlignment="1">
      <alignment horizontal="center" vertical="center" wrapText="1"/>
    </xf>
    <xf numFmtId="0" fontId="6" fillId="0" borderId="50" xfId="0" applyFont="1" applyBorder="1" applyAlignment="1">
      <alignment horizontal="center" vertical="center" wrapText="1"/>
    </xf>
    <xf numFmtId="0" fontId="6" fillId="3" borderId="50" xfId="0" applyFont="1" applyFill="1" applyBorder="1" applyAlignment="1">
      <alignment horizontal="center" vertical="center" wrapText="1"/>
    </xf>
    <xf numFmtId="0" fontId="12" fillId="0" borderId="45" xfId="0" applyFont="1" applyBorder="1" applyAlignment="1">
      <alignment horizontal="center" vertical="center"/>
    </xf>
    <xf numFmtId="0" fontId="22" fillId="15" borderId="45" xfId="0" applyFont="1" applyFill="1" applyBorder="1" applyAlignment="1">
      <alignment horizontal="center" vertical="center" wrapText="1"/>
    </xf>
    <xf numFmtId="0" fontId="23" fillId="2" borderId="33" xfId="0" applyFont="1" applyFill="1" applyBorder="1" applyAlignment="1">
      <alignment horizontal="left" vertical="center" wrapText="1"/>
    </xf>
    <xf numFmtId="0" fontId="23" fillId="2" borderId="154" xfId="0" applyFont="1" applyFill="1" applyBorder="1" applyAlignment="1">
      <alignment horizontal="left" vertical="center" wrapText="1"/>
    </xf>
    <xf numFmtId="0" fontId="42" fillId="0" borderId="11" xfId="0" applyFont="1" applyBorder="1" applyAlignment="1">
      <alignment horizontal="left" vertical="center"/>
    </xf>
    <xf numFmtId="0" fontId="16" fillId="0" borderId="170" xfId="0" applyFont="1" applyBorder="1" applyAlignment="1">
      <alignment horizontal="left" vertical="center" wrapText="1"/>
    </xf>
    <xf numFmtId="0" fontId="16" fillId="0" borderId="171" xfId="0" applyFont="1" applyBorder="1" applyAlignment="1">
      <alignment horizontal="left" vertical="center" wrapText="1"/>
    </xf>
    <xf numFmtId="168" fontId="16" fillId="31" borderId="171" xfId="1" applyNumberFormat="1" applyFont="1" applyFill="1" applyBorder="1" applyAlignment="1" applyProtection="1">
      <alignment horizontal="right" vertical="center" wrapText="1"/>
      <protection locked="0"/>
    </xf>
    <xf numFmtId="168" fontId="16" fillId="8" borderId="172" xfId="1" applyNumberFormat="1" applyFont="1" applyFill="1" applyBorder="1" applyAlignment="1" applyProtection="1">
      <alignment horizontal="right" vertical="center" wrapText="1"/>
    </xf>
    <xf numFmtId="168" fontId="16" fillId="8" borderId="173" xfId="1" applyNumberFormat="1" applyFont="1" applyFill="1" applyBorder="1" applyAlignment="1" applyProtection="1">
      <alignment horizontal="right" vertical="center" wrapText="1"/>
    </xf>
    <xf numFmtId="0" fontId="16" fillId="0" borderId="174" xfId="0" applyFont="1" applyBorder="1" applyAlignment="1">
      <alignment horizontal="left" vertical="center" wrapText="1"/>
    </xf>
    <xf numFmtId="0" fontId="16" fillId="0" borderId="175" xfId="0" applyFont="1" applyBorder="1" applyAlignment="1">
      <alignment horizontal="left" vertical="center" wrapText="1"/>
    </xf>
    <xf numFmtId="168" fontId="16" fillId="31" borderId="175" xfId="1" applyNumberFormat="1" applyFont="1" applyFill="1" applyBorder="1" applyAlignment="1" applyProtection="1">
      <alignment horizontal="right" vertical="center" wrapText="1"/>
      <protection locked="0"/>
    </xf>
    <xf numFmtId="168" fontId="16" fillId="8" borderId="176" xfId="1" applyNumberFormat="1" applyFont="1" applyFill="1" applyBorder="1" applyAlignment="1" applyProtection="1">
      <alignment horizontal="right" vertical="center" wrapText="1"/>
    </xf>
    <xf numFmtId="168" fontId="16" fillId="31" borderId="181" xfId="1" applyNumberFormat="1" applyFont="1" applyFill="1" applyBorder="1" applyAlignment="1" applyProtection="1">
      <alignment horizontal="right" vertical="center" wrapText="1"/>
      <protection locked="0"/>
    </xf>
    <xf numFmtId="168" fontId="16" fillId="8" borderId="182" xfId="1" applyNumberFormat="1" applyFont="1" applyFill="1" applyBorder="1" applyAlignment="1" applyProtection="1">
      <alignment horizontal="right" vertical="center" wrapText="1"/>
    </xf>
    <xf numFmtId="0" fontId="27" fillId="0" borderId="30" xfId="0" applyFont="1" applyBorder="1" applyAlignment="1">
      <alignment horizontal="center" vertical="center" textRotation="90" wrapText="1"/>
    </xf>
    <xf numFmtId="0" fontId="16" fillId="0" borderId="125" xfId="0" applyFont="1" applyBorder="1" applyAlignment="1">
      <alignment horizontal="left" vertical="center" wrapText="1"/>
    </xf>
    <xf numFmtId="0" fontId="16" fillId="0" borderId="183" xfId="0" applyFont="1" applyBorder="1" applyAlignment="1">
      <alignment horizontal="left" vertical="center" wrapText="1"/>
    </xf>
    <xf numFmtId="0" fontId="16" fillId="0" borderId="184" xfId="0" applyFont="1" applyBorder="1" applyAlignment="1">
      <alignment horizontal="left" vertical="center" wrapText="1"/>
    </xf>
    <xf numFmtId="0" fontId="16" fillId="0" borderId="174" xfId="0" applyFont="1" applyBorder="1" applyAlignment="1">
      <alignment horizontal="left" vertical="center"/>
    </xf>
    <xf numFmtId="0" fontId="16" fillId="0" borderId="185" xfId="0" applyFont="1" applyBorder="1" applyAlignment="1">
      <alignment horizontal="left" vertical="center" wrapText="1"/>
    </xf>
    <xf numFmtId="0" fontId="16" fillId="0" borderId="186" xfId="0" applyFont="1" applyBorder="1" applyAlignment="1">
      <alignment horizontal="left" vertical="center" wrapText="1"/>
    </xf>
    <xf numFmtId="0" fontId="16" fillId="0" borderId="187" xfId="0" applyFont="1" applyBorder="1" applyAlignment="1">
      <alignment horizontal="left" vertical="center" wrapText="1"/>
    </xf>
    <xf numFmtId="0" fontId="16" fillId="0" borderId="188" xfId="0" applyFont="1" applyBorder="1" applyAlignment="1">
      <alignment horizontal="left" vertical="center" wrapText="1"/>
    </xf>
    <xf numFmtId="0" fontId="16" fillId="0" borderId="140" xfId="0" applyFont="1" applyBorder="1" applyAlignment="1">
      <alignment horizontal="left" vertical="center" wrapText="1"/>
    </xf>
    <xf numFmtId="0" fontId="16" fillId="0" borderId="189" xfId="0" applyFont="1" applyBorder="1" applyAlignment="1">
      <alignment horizontal="left" vertical="center" wrapText="1"/>
    </xf>
    <xf numFmtId="0" fontId="16" fillId="0" borderId="137" xfId="0" applyFont="1" applyBorder="1" applyAlignment="1">
      <alignment horizontal="left" vertical="center" wrapText="1"/>
    </xf>
    <xf numFmtId="0" fontId="16" fillId="0" borderId="190" xfId="0" applyFont="1" applyBorder="1" applyAlignment="1">
      <alignment horizontal="left" vertical="center" wrapText="1"/>
    </xf>
    <xf numFmtId="0" fontId="16" fillId="0" borderId="178" xfId="0" applyFont="1" applyBorder="1" applyAlignment="1">
      <alignment horizontal="left" vertical="center" wrapText="1"/>
    </xf>
    <xf numFmtId="0" fontId="16" fillId="0" borderId="180" xfId="0" applyFont="1" applyBorder="1" applyAlignment="1">
      <alignment horizontal="left" vertical="center" wrapText="1"/>
    </xf>
    <xf numFmtId="0" fontId="16" fillId="0" borderId="181" xfId="0" applyFont="1" applyBorder="1" applyAlignment="1">
      <alignment horizontal="left" vertical="center" wrapText="1"/>
    </xf>
    <xf numFmtId="3" fontId="38" fillId="0" borderId="192" xfId="0" applyNumberFormat="1" applyFont="1" applyBorder="1" applyAlignment="1" applyProtection="1">
      <alignment horizontal="center" vertical="center" wrapText="1"/>
      <protection locked="0"/>
    </xf>
    <xf numFmtId="3" fontId="38" fillId="0" borderId="193" xfId="0" applyNumberFormat="1" applyFont="1" applyBorder="1" applyAlignment="1" applyProtection="1">
      <alignment horizontal="center" vertical="center" wrapText="1"/>
      <protection locked="0"/>
    </xf>
    <xf numFmtId="3" fontId="38" fillId="0" borderId="194" xfId="0" applyNumberFormat="1" applyFont="1" applyBorder="1" applyAlignment="1" applyProtection="1">
      <alignment horizontal="center" vertical="center" wrapText="1"/>
      <protection locked="0"/>
    </xf>
    <xf numFmtId="3" fontId="38" fillId="0" borderId="195" xfId="0" applyNumberFormat="1" applyFont="1" applyBorder="1" applyAlignment="1" applyProtection="1">
      <alignment horizontal="center" vertical="center" wrapText="1"/>
      <protection locked="0"/>
    </xf>
    <xf numFmtId="3" fontId="38" fillId="0" borderId="196" xfId="0" applyNumberFormat="1" applyFont="1" applyBorder="1" applyAlignment="1" applyProtection="1">
      <alignment horizontal="center" vertical="center" wrapText="1"/>
      <protection locked="0"/>
    </xf>
    <xf numFmtId="3" fontId="38" fillId="0" borderId="197" xfId="0" applyNumberFormat="1" applyFont="1" applyBorder="1" applyAlignment="1" applyProtection="1">
      <alignment horizontal="center" vertical="center" wrapText="1"/>
      <protection locked="0"/>
    </xf>
    <xf numFmtId="3" fontId="38" fillId="0" borderId="198" xfId="0" applyNumberFormat="1" applyFont="1" applyBorder="1" applyAlignment="1" applyProtection="1">
      <alignment horizontal="center" vertical="center" wrapText="1"/>
      <protection locked="0"/>
    </xf>
    <xf numFmtId="3" fontId="38" fillId="0" borderId="199" xfId="0" applyNumberFormat="1" applyFont="1" applyBorder="1" applyAlignment="1" applyProtection="1">
      <alignment horizontal="center" vertical="center" wrapText="1"/>
      <protection locked="0"/>
    </xf>
    <xf numFmtId="0" fontId="16" fillId="0" borderId="83" xfId="0" applyFont="1" applyBorder="1" applyAlignment="1">
      <alignment horizontal="left" vertical="center" wrapText="1"/>
    </xf>
    <xf numFmtId="0" fontId="60" fillId="0" borderId="51" xfId="0" applyFont="1" applyBorder="1" applyAlignment="1">
      <alignment vertical="center" textRotation="90" wrapText="1"/>
    </xf>
    <xf numFmtId="0" fontId="60" fillId="0" borderId="51" xfId="0" applyFont="1" applyBorder="1" applyAlignment="1">
      <alignment horizontal="center" vertical="center" textRotation="90" wrapText="1"/>
    </xf>
    <xf numFmtId="0" fontId="22" fillId="14" borderId="45" xfId="0" applyFont="1" applyFill="1" applyBorder="1" applyAlignment="1">
      <alignment horizontal="center" vertical="center" wrapText="1"/>
    </xf>
    <xf numFmtId="0" fontId="16" fillId="17" borderId="0" xfId="0" applyFont="1" applyFill="1" applyAlignment="1">
      <alignment vertical="center" wrapText="1"/>
    </xf>
    <xf numFmtId="3" fontId="25" fillId="17" borderId="0" xfId="0" applyNumberFormat="1" applyFont="1" applyFill="1" applyAlignment="1">
      <alignment horizontal="right" vertical="center"/>
    </xf>
    <xf numFmtId="3" fontId="45" fillId="17" borderId="0" xfId="0" applyNumberFormat="1" applyFont="1" applyFill="1" applyAlignment="1">
      <alignment horizontal="right" vertical="center"/>
    </xf>
    <xf numFmtId="3" fontId="11" fillId="17" borderId="0" xfId="0" applyNumberFormat="1" applyFont="1" applyFill="1" applyAlignment="1">
      <alignment horizontal="left" vertical="center"/>
    </xf>
    <xf numFmtId="3" fontId="45" fillId="17" borderId="165" xfId="0" applyNumberFormat="1" applyFont="1" applyFill="1" applyBorder="1" applyAlignment="1">
      <alignment horizontal="right" vertical="center"/>
    </xf>
    <xf numFmtId="0" fontId="16" fillId="0" borderId="200" xfId="0" applyFont="1" applyBorder="1" applyAlignment="1">
      <alignment horizontal="left" vertical="center" wrapText="1"/>
    </xf>
    <xf numFmtId="0" fontId="16" fillId="0" borderId="201" xfId="0" applyFont="1" applyBorder="1" applyAlignment="1">
      <alignment horizontal="left" vertical="center" wrapText="1"/>
    </xf>
    <xf numFmtId="0" fontId="15" fillId="0" borderId="0" xfId="0" applyFont="1" applyAlignment="1">
      <alignment horizontal="center" vertical="center" wrapText="1"/>
    </xf>
    <xf numFmtId="0" fontId="15" fillId="0" borderId="47" xfId="0" applyFont="1" applyBorder="1" applyAlignment="1">
      <alignment horizontal="center" vertical="center" wrapText="1"/>
    </xf>
    <xf numFmtId="49" fontId="16" fillId="0" borderId="0" xfId="0" applyNumberFormat="1" applyFont="1" applyAlignment="1">
      <alignment horizontal="left" vertical="center" wrapText="1"/>
    </xf>
    <xf numFmtId="0" fontId="16" fillId="0" borderId="202" xfId="0" applyFont="1" applyBorder="1" applyAlignment="1">
      <alignment horizontal="left" vertical="center" wrapText="1"/>
    </xf>
    <xf numFmtId="3" fontId="16" fillId="31" borderId="170" xfId="0" applyNumberFormat="1" applyFont="1" applyFill="1" applyBorder="1" applyAlignment="1" applyProtection="1">
      <alignment horizontal="right" vertical="center" wrapText="1"/>
      <protection locked="0"/>
    </xf>
    <xf numFmtId="3" fontId="16" fillId="31" borderId="178" xfId="0" applyNumberFormat="1" applyFont="1" applyFill="1" applyBorder="1" applyAlignment="1" applyProtection="1">
      <alignment horizontal="right" vertical="center" wrapText="1"/>
      <protection locked="0"/>
    </xf>
    <xf numFmtId="3" fontId="16" fillId="8" borderId="172" xfId="0" applyNumberFormat="1" applyFont="1" applyFill="1" applyBorder="1" applyAlignment="1">
      <alignment horizontal="right" vertical="center" wrapText="1"/>
    </xf>
    <xf numFmtId="3" fontId="16" fillId="8" borderId="173" xfId="0" applyNumberFormat="1" applyFont="1" applyFill="1" applyBorder="1" applyAlignment="1">
      <alignment horizontal="right" vertical="center" wrapText="1"/>
    </xf>
    <xf numFmtId="0" fontId="16" fillId="0" borderId="203" xfId="0" applyFont="1" applyBorder="1" applyAlignment="1">
      <alignment horizontal="left" vertical="center" wrapText="1"/>
    </xf>
    <xf numFmtId="3" fontId="16" fillId="31" borderId="174" xfId="0" applyNumberFormat="1" applyFont="1" applyFill="1" applyBorder="1" applyAlignment="1" applyProtection="1">
      <alignment horizontal="right" vertical="center" wrapText="1"/>
      <protection locked="0"/>
    </xf>
    <xf numFmtId="3" fontId="16" fillId="31" borderId="204" xfId="0" applyNumberFormat="1" applyFont="1" applyFill="1" applyBorder="1" applyAlignment="1" applyProtection="1">
      <alignment horizontal="right" vertical="center" wrapText="1"/>
      <protection locked="0"/>
    </xf>
    <xf numFmtId="3" fontId="16" fillId="8" borderId="176" xfId="0" applyNumberFormat="1" applyFont="1" applyFill="1" applyBorder="1" applyAlignment="1">
      <alignment horizontal="right" vertical="center" wrapText="1"/>
    </xf>
    <xf numFmtId="0" fontId="16" fillId="0" borderId="205" xfId="0" applyFont="1" applyBorder="1" applyAlignment="1">
      <alignment horizontal="left" vertical="center" wrapText="1"/>
    </xf>
    <xf numFmtId="0" fontId="16" fillId="0" borderId="206" xfId="0" applyFont="1" applyBorder="1" applyAlignment="1">
      <alignment horizontal="left" vertical="center" wrapText="1"/>
    </xf>
    <xf numFmtId="3" fontId="16" fillId="31" borderId="207" xfId="0" applyNumberFormat="1" applyFont="1" applyFill="1" applyBorder="1" applyAlignment="1" applyProtection="1">
      <alignment horizontal="right" vertical="center" wrapText="1"/>
      <protection locked="0"/>
    </xf>
    <xf numFmtId="3" fontId="16" fillId="31" borderId="206" xfId="0" applyNumberFormat="1" applyFont="1" applyFill="1" applyBorder="1" applyAlignment="1" applyProtection="1">
      <alignment horizontal="right" vertical="center" wrapText="1"/>
      <protection locked="0"/>
    </xf>
    <xf numFmtId="3" fontId="16" fillId="8" borderId="182" xfId="0" applyNumberFormat="1" applyFont="1" applyFill="1" applyBorder="1" applyAlignment="1">
      <alignment horizontal="right" vertical="center" wrapText="1"/>
    </xf>
    <xf numFmtId="0" fontId="16" fillId="0" borderId="208" xfId="0" applyFont="1" applyBorder="1" applyAlignment="1">
      <alignment horizontal="left" vertical="center" wrapText="1"/>
    </xf>
    <xf numFmtId="3" fontId="16" fillId="31" borderId="209" xfId="0" applyNumberFormat="1" applyFont="1" applyFill="1" applyBorder="1" applyAlignment="1" applyProtection="1">
      <alignment horizontal="right" vertical="center" wrapText="1"/>
      <protection locked="0"/>
    </xf>
    <xf numFmtId="0" fontId="16" fillId="0" borderId="210" xfId="0" applyFont="1" applyBorder="1" applyAlignment="1">
      <alignment horizontal="left" vertical="center" wrapText="1"/>
    </xf>
    <xf numFmtId="3" fontId="16" fillId="31" borderId="183" xfId="0" applyNumberFormat="1" applyFont="1" applyFill="1" applyBorder="1" applyAlignment="1" applyProtection="1">
      <alignment horizontal="right" vertical="center" wrapText="1"/>
      <protection locked="0"/>
    </xf>
    <xf numFmtId="49" fontId="16" fillId="0" borderId="174" xfId="0" applyNumberFormat="1" applyFont="1" applyBorder="1" applyAlignment="1">
      <alignment horizontal="left" vertical="center"/>
    </xf>
    <xf numFmtId="3" fontId="16" fillId="8" borderId="185" xfId="0" applyNumberFormat="1" applyFont="1" applyFill="1" applyBorder="1" applyAlignment="1">
      <alignment horizontal="right" vertical="center" wrapText="1"/>
    </xf>
    <xf numFmtId="3" fontId="16" fillId="31" borderId="211" xfId="0" applyNumberFormat="1" applyFont="1" applyFill="1" applyBorder="1" applyAlignment="1" applyProtection="1">
      <alignment horizontal="right" vertical="center" wrapText="1"/>
      <protection locked="0"/>
    </xf>
    <xf numFmtId="3" fontId="16" fillId="31" borderId="212" xfId="0" applyNumberFormat="1" applyFont="1" applyFill="1" applyBorder="1" applyAlignment="1" applyProtection="1">
      <alignment horizontal="right" vertical="center" wrapText="1"/>
      <protection locked="0"/>
    </xf>
    <xf numFmtId="3" fontId="16" fillId="30" borderId="172" xfId="0" applyNumberFormat="1" applyFont="1" applyFill="1" applyBorder="1" applyAlignment="1">
      <alignment horizontal="right" vertical="center" wrapText="1"/>
    </xf>
    <xf numFmtId="3" fontId="16" fillId="8" borderId="186" xfId="0" applyNumberFormat="1" applyFont="1" applyFill="1" applyBorder="1" applyAlignment="1">
      <alignment horizontal="right" vertical="center" wrapText="1"/>
    </xf>
    <xf numFmtId="3" fontId="16" fillId="30" borderId="173" xfId="0" applyNumberFormat="1" applyFont="1" applyFill="1" applyBorder="1" applyAlignment="1">
      <alignment horizontal="right" vertical="center" wrapText="1"/>
    </xf>
    <xf numFmtId="3" fontId="16" fillId="8" borderId="187" xfId="0" applyNumberFormat="1" applyFont="1" applyFill="1" applyBorder="1" applyAlignment="1">
      <alignment horizontal="right" vertical="center" wrapText="1"/>
    </xf>
    <xf numFmtId="3" fontId="16" fillId="31" borderId="213" xfId="0" applyNumberFormat="1" applyFont="1" applyFill="1" applyBorder="1" applyAlignment="1" applyProtection="1">
      <alignment horizontal="right" vertical="center" wrapText="1"/>
      <protection locked="0"/>
    </xf>
    <xf numFmtId="3" fontId="16" fillId="31" borderId="214" xfId="0" applyNumberFormat="1" applyFont="1" applyFill="1" applyBorder="1" applyAlignment="1" applyProtection="1">
      <alignment horizontal="right" vertical="center" wrapText="1"/>
      <protection locked="0"/>
    </xf>
    <xf numFmtId="3" fontId="16" fillId="30" borderId="176" xfId="0" applyNumberFormat="1" applyFont="1" applyFill="1" applyBorder="1" applyAlignment="1">
      <alignment horizontal="right" vertical="center" wrapText="1"/>
    </xf>
    <xf numFmtId="3" fontId="16" fillId="8" borderId="215" xfId="0" applyNumberFormat="1" applyFont="1" applyFill="1" applyBorder="1" applyAlignment="1">
      <alignment horizontal="right" vertical="center" wrapText="1"/>
    </xf>
    <xf numFmtId="3" fontId="16" fillId="31" borderId="181" xfId="0" applyNumberFormat="1" applyFont="1" applyFill="1" applyBorder="1" applyAlignment="1" applyProtection="1">
      <alignment horizontal="right" vertical="center" wrapText="1"/>
      <protection locked="0"/>
    </xf>
    <xf numFmtId="3" fontId="16" fillId="31" borderId="216" xfId="0" applyNumberFormat="1" applyFont="1" applyFill="1" applyBorder="1" applyAlignment="1" applyProtection="1">
      <alignment horizontal="right" vertical="center" wrapText="1"/>
      <protection locked="0"/>
    </xf>
    <xf numFmtId="3" fontId="16" fillId="31" borderId="205" xfId="0" applyNumberFormat="1" applyFont="1" applyFill="1" applyBorder="1" applyAlignment="1" applyProtection="1">
      <alignment horizontal="right" vertical="center" wrapText="1"/>
      <protection locked="0"/>
    </xf>
    <xf numFmtId="3" fontId="16" fillId="30" borderId="182" xfId="0" applyNumberFormat="1" applyFont="1" applyFill="1" applyBorder="1" applyAlignment="1">
      <alignment horizontal="right" vertical="center" wrapText="1"/>
    </xf>
    <xf numFmtId="3" fontId="16" fillId="31" borderId="171" xfId="0" applyNumberFormat="1" applyFont="1" applyFill="1" applyBorder="1" applyAlignment="1" applyProtection="1">
      <alignment horizontal="right" vertical="center" wrapText="1"/>
      <protection locked="0"/>
    </xf>
    <xf numFmtId="3" fontId="16" fillId="30" borderId="211" xfId="0" applyNumberFormat="1" applyFont="1" applyFill="1" applyBorder="1" applyAlignment="1">
      <alignment horizontal="right" vertical="center" wrapText="1"/>
    </xf>
    <xf numFmtId="3" fontId="16" fillId="30" borderId="213" xfId="0" applyNumberFormat="1" applyFont="1" applyFill="1" applyBorder="1" applyAlignment="1">
      <alignment horizontal="right" vertical="center" wrapText="1"/>
    </xf>
    <xf numFmtId="3" fontId="16" fillId="30" borderId="171" xfId="0" applyNumberFormat="1" applyFont="1" applyFill="1" applyBorder="1" applyAlignment="1">
      <alignment horizontal="right" vertical="center" wrapText="1"/>
    </xf>
    <xf numFmtId="3" fontId="16" fillId="30" borderId="178" xfId="0" applyNumberFormat="1" applyFont="1" applyFill="1" applyBorder="1" applyAlignment="1">
      <alignment horizontal="right" vertical="center" wrapText="1"/>
    </xf>
    <xf numFmtId="3" fontId="16" fillId="30" borderId="170" xfId="0" applyNumberFormat="1" applyFont="1" applyFill="1" applyBorder="1" applyAlignment="1">
      <alignment horizontal="right" vertical="center" wrapText="1"/>
    </xf>
    <xf numFmtId="3" fontId="16" fillId="32" borderId="172" xfId="0" applyNumberFormat="1" applyFont="1" applyFill="1" applyBorder="1" applyAlignment="1" applyProtection="1">
      <alignment horizontal="right" vertical="center" wrapText="1"/>
      <protection locked="0"/>
    </xf>
    <xf numFmtId="3" fontId="16" fillId="32" borderId="173" xfId="0" applyNumberFormat="1" applyFont="1" applyFill="1" applyBorder="1" applyAlignment="1" applyProtection="1">
      <alignment horizontal="right" vertical="center" wrapText="1"/>
      <protection locked="0"/>
    </xf>
    <xf numFmtId="3" fontId="16" fillId="30" borderId="175" xfId="0" applyNumberFormat="1" applyFont="1" applyFill="1" applyBorder="1" applyAlignment="1">
      <alignment horizontal="right" vertical="center" wrapText="1"/>
    </xf>
    <xf numFmtId="3" fontId="16" fillId="30" borderId="204" xfId="0" applyNumberFormat="1" applyFont="1" applyFill="1" applyBorder="1" applyAlignment="1">
      <alignment horizontal="right" vertical="center" wrapText="1"/>
    </xf>
    <xf numFmtId="3" fontId="16" fillId="30" borderId="174" xfId="0" applyNumberFormat="1" applyFont="1" applyFill="1" applyBorder="1" applyAlignment="1">
      <alignment horizontal="right" vertical="center" wrapText="1"/>
    </xf>
    <xf numFmtId="3" fontId="16" fillId="32" borderId="176" xfId="0" applyNumberFormat="1" applyFont="1" applyFill="1" applyBorder="1" applyAlignment="1" applyProtection="1">
      <alignment horizontal="right" vertical="center" wrapText="1"/>
      <protection locked="0"/>
    </xf>
    <xf numFmtId="0" fontId="4" fillId="0" borderId="30" xfId="0" applyFont="1" applyBorder="1" applyAlignment="1">
      <alignment horizontal="center" vertical="center" textRotation="90" wrapText="1"/>
    </xf>
    <xf numFmtId="0" fontId="27" fillId="0" borderId="51" xfId="0" applyFont="1" applyBorder="1" applyAlignment="1">
      <alignment horizontal="center" vertical="center" textRotation="90" wrapText="1"/>
    </xf>
    <xf numFmtId="0" fontId="60" fillId="0" borderId="54" xfId="0" applyFont="1" applyBorder="1" applyAlignment="1">
      <alignment horizontal="center" vertical="center" textRotation="90" wrapText="1"/>
    </xf>
    <xf numFmtId="3" fontId="16" fillId="31" borderId="41" xfId="0" applyNumberFormat="1" applyFont="1" applyFill="1" applyBorder="1" applyAlignment="1" applyProtection="1">
      <alignment horizontal="right" vertical="center" wrapText="1"/>
      <protection locked="0"/>
    </xf>
    <xf numFmtId="3" fontId="16" fillId="31" borderId="217" xfId="0" applyNumberFormat="1" applyFont="1" applyFill="1" applyBorder="1" applyAlignment="1" applyProtection="1">
      <alignment horizontal="right" vertical="center" wrapText="1"/>
      <protection locked="0"/>
    </xf>
    <xf numFmtId="3" fontId="16" fillId="31" borderId="220" xfId="0" applyNumberFormat="1" applyFont="1" applyFill="1" applyBorder="1" applyAlignment="1" applyProtection="1">
      <alignment horizontal="right" vertical="center" wrapText="1"/>
      <protection locked="0"/>
    </xf>
    <xf numFmtId="3" fontId="16" fillId="30" borderId="218" xfId="0" applyNumberFormat="1" applyFont="1" applyFill="1" applyBorder="1" applyAlignment="1">
      <alignment horizontal="right" vertical="center" wrapText="1"/>
    </xf>
    <xf numFmtId="3" fontId="16" fillId="30" borderId="219" xfId="0" applyNumberFormat="1" applyFont="1" applyFill="1" applyBorder="1" applyAlignment="1">
      <alignment horizontal="right" vertical="center" wrapText="1"/>
    </xf>
    <xf numFmtId="168" fontId="26" fillId="0" borderId="45" xfId="1" applyNumberFormat="1" applyFont="1" applyFill="1" applyBorder="1" applyAlignment="1" applyProtection="1">
      <alignment horizontal="right" vertical="center" wrapText="1"/>
    </xf>
    <xf numFmtId="0" fontId="60" fillId="0" borderId="30" xfId="0" applyFont="1" applyBorder="1" applyAlignment="1">
      <alignment horizontal="center" vertical="center" textRotation="90" wrapText="1"/>
    </xf>
    <xf numFmtId="1" fontId="11" fillId="29" borderId="71" xfId="7" applyNumberFormat="1" applyFont="1" applyFill="1" applyBorder="1" applyAlignment="1">
      <alignment horizontal="center" vertical="center" wrapText="1"/>
    </xf>
    <xf numFmtId="1" fontId="11" fillId="29" borderId="26" xfId="7" applyNumberFormat="1" applyFont="1" applyFill="1" applyBorder="1" applyAlignment="1">
      <alignment horizontal="center" vertical="center" wrapText="1"/>
    </xf>
    <xf numFmtId="1" fontId="16" fillId="3" borderId="150" xfId="7" applyNumberFormat="1" applyFont="1" applyFill="1" applyBorder="1" applyAlignment="1">
      <alignment horizontal="center" vertical="center" wrapText="1"/>
    </xf>
    <xf numFmtId="168" fontId="16" fillId="9" borderId="71" xfId="7" applyNumberFormat="1" applyFont="1" applyFill="1" applyBorder="1" applyAlignment="1">
      <alignment horizontal="right" vertical="center" wrapText="1"/>
    </xf>
    <xf numFmtId="168" fontId="11" fillId="19" borderId="71" xfId="7" applyNumberFormat="1" applyFont="1" applyFill="1" applyBorder="1" applyAlignment="1">
      <alignment horizontal="center" vertical="center"/>
    </xf>
    <xf numFmtId="1" fontId="16" fillId="3" borderId="221" xfId="7" applyNumberFormat="1" applyFont="1" applyFill="1" applyBorder="1" applyAlignment="1">
      <alignment horizontal="center" vertical="center" wrapText="1"/>
    </xf>
    <xf numFmtId="168" fontId="16" fillId="31" borderId="26" xfId="1" applyNumberFormat="1" applyFont="1" applyFill="1" applyBorder="1" applyAlignment="1" applyProtection="1">
      <alignment horizontal="right" vertical="center" wrapText="1"/>
      <protection locked="0"/>
    </xf>
    <xf numFmtId="168" fontId="11" fillId="19" borderId="26" xfId="7" applyNumberFormat="1" applyFont="1" applyFill="1" applyBorder="1" applyAlignment="1">
      <alignment horizontal="center" vertical="center"/>
    </xf>
    <xf numFmtId="1" fontId="11" fillId="29" borderId="64" xfId="7" applyNumberFormat="1" applyFont="1" applyFill="1" applyBorder="1" applyAlignment="1">
      <alignment horizontal="center" vertical="center" wrapText="1"/>
    </xf>
    <xf numFmtId="1" fontId="16" fillId="3" borderId="222" xfId="7" applyNumberFormat="1" applyFont="1" applyFill="1" applyBorder="1" applyAlignment="1">
      <alignment horizontal="center" vertical="center" wrapText="1"/>
    </xf>
    <xf numFmtId="168" fontId="16" fillId="31" borderId="223" xfId="1" applyNumberFormat="1" applyFont="1" applyFill="1" applyBorder="1" applyAlignment="1" applyProtection="1">
      <alignment horizontal="right" vertical="center" wrapText="1"/>
      <protection locked="0"/>
    </xf>
    <xf numFmtId="168" fontId="11" fillId="19" borderId="67" xfId="7" applyNumberFormat="1" applyFont="1" applyFill="1" applyBorder="1" applyAlignment="1">
      <alignment horizontal="center" vertical="center"/>
    </xf>
    <xf numFmtId="0" fontId="27" fillId="41" borderId="34" xfId="0" applyFont="1" applyFill="1" applyBorder="1" applyAlignment="1">
      <alignment horizontal="left" wrapText="1"/>
    </xf>
    <xf numFmtId="0" fontId="22" fillId="41" borderId="151" xfId="0" applyFont="1" applyFill="1" applyBorder="1" applyAlignment="1">
      <alignment horizontal="center" vertical="center" wrapText="1"/>
    </xf>
    <xf numFmtId="0" fontId="35" fillId="41" borderId="70" xfId="0" applyFont="1" applyFill="1" applyBorder="1" applyAlignment="1">
      <alignment vertical="center" wrapText="1"/>
    </xf>
    <xf numFmtId="0" fontId="35" fillId="42" borderId="70" xfId="0" applyFont="1" applyFill="1" applyBorder="1" applyAlignment="1">
      <alignment vertical="center" wrapText="1"/>
    </xf>
    <xf numFmtId="0" fontId="27" fillId="42" borderId="27" xfId="0" applyFont="1" applyFill="1" applyBorder="1" applyAlignment="1">
      <alignment horizontal="left" wrapText="1"/>
    </xf>
    <xf numFmtId="0" fontId="22" fillId="42" borderId="151" xfId="0" applyFont="1" applyFill="1" applyBorder="1" applyAlignment="1">
      <alignment horizontal="center" vertical="center" wrapText="1"/>
    </xf>
    <xf numFmtId="1" fontId="16" fillId="31" borderId="51" xfId="1" applyNumberFormat="1" applyFont="1" applyFill="1" applyBorder="1" applyAlignment="1" applyProtection="1">
      <alignment horizontal="right" vertical="center" wrapText="1"/>
      <protection locked="0"/>
    </xf>
    <xf numFmtId="169" fontId="62" fillId="43" borderId="51" xfId="7" applyNumberFormat="1" applyFont="1" applyFill="1" applyBorder="1" applyAlignment="1" applyProtection="1">
      <alignment horizontal="right" vertical="center" wrapText="1"/>
      <protection locked="0"/>
    </xf>
    <xf numFmtId="9" fontId="62" fillId="43" borderId="51" xfId="2" applyFont="1" applyFill="1" applyBorder="1" applyAlignment="1" applyProtection="1">
      <alignment horizontal="right" vertical="center" wrapText="1"/>
      <protection locked="0"/>
    </xf>
    <xf numFmtId="167" fontId="62" fillId="43" borderId="51" xfId="7" applyNumberFormat="1" applyFont="1" applyFill="1" applyBorder="1" applyAlignment="1" applyProtection="1">
      <alignment horizontal="right" vertical="center" wrapText="1"/>
      <protection locked="0"/>
    </xf>
    <xf numFmtId="14" fontId="27" fillId="39" borderId="22" xfId="0" applyNumberFormat="1" applyFont="1" applyFill="1" applyBorder="1" applyAlignment="1" applyProtection="1">
      <alignment vertical="center" wrapText="1"/>
      <protection locked="0"/>
    </xf>
    <xf numFmtId="168" fontId="27" fillId="39" borderId="78" xfId="0" applyNumberFormat="1" applyFont="1" applyFill="1" applyBorder="1" applyProtection="1">
      <protection locked="0"/>
    </xf>
    <xf numFmtId="168" fontId="27" fillId="8" borderId="18" xfId="0" applyNumberFormat="1" applyFont="1" applyFill="1" applyBorder="1"/>
    <xf numFmtId="168" fontId="27" fillId="39" borderId="32" xfId="0" applyNumberFormat="1" applyFont="1" applyFill="1" applyBorder="1" applyProtection="1">
      <protection locked="0"/>
    </xf>
    <xf numFmtId="168" fontId="27" fillId="39" borderId="77" xfId="0" applyNumberFormat="1" applyFont="1" applyFill="1" applyBorder="1" applyProtection="1">
      <protection locked="0"/>
    </xf>
    <xf numFmtId="168" fontId="27" fillId="39" borderId="18" xfId="0" applyNumberFormat="1" applyFont="1" applyFill="1" applyBorder="1" applyProtection="1">
      <protection locked="0"/>
    </xf>
    <xf numFmtId="168" fontId="27" fillId="39" borderId="20" xfId="0" applyNumberFormat="1" applyFont="1" applyFill="1" applyBorder="1" applyProtection="1">
      <protection locked="0"/>
    </xf>
    <xf numFmtId="168" fontId="27" fillId="39" borderId="21" xfId="0" applyNumberFormat="1" applyFont="1" applyFill="1" applyBorder="1" applyProtection="1">
      <protection locked="0"/>
    </xf>
    <xf numFmtId="0" fontId="57" fillId="0" borderId="0" xfId="0" applyFont="1" applyAlignment="1">
      <alignment vertical="center"/>
    </xf>
    <xf numFmtId="0" fontId="2" fillId="0" borderId="27" xfId="0" applyFont="1" applyBorder="1" applyAlignment="1">
      <alignment vertical="top" wrapText="1"/>
    </xf>
    <xf numFmtId="1" fontId="11" fillId="29" borderId="71" xfId="7" applyNumberFormat="1" applyFont="1" applyFill="1" applyBorder="1" applyAlignment="1">
      <alignment horizontal="center" vertical="center" wrapText="1"/>
    </xf>
    <xf numFmtId="1" fontId="11" fillId="29" borderId="26" xfId="7" applyNumberFormat="1" applyFont="1" applyFill="1" applyBorder="1" applyAlignment="1">
      <alignment horizontal="center" vertical="center" wrapText="1"/>
    </xf>
    <xf numFmtId="0" fontId="17" fillId="0" borderId="126"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23" fillId="2" borderId="33" xfId="0" applyFont="1" applyFill="1" applyBorder="1" applyAlignment="1">
      <alignment vertical="center" wrapText="1"/>
    </xf>
    <xf numFmtId="0" fontId="50" fillId="2" borderId="191" xfId="0" applyFont="1" applyFill="1" applyBorder="1" applyAlignment="1">
      <alignment vertical="center" wrapText="1"/>
    </xf>
    <xf numFmtId="0" fontId="17" fillId="0" borderId="7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53" fillId="5" borderId="114" xfId="0" applyFont="1" applyFill="1" applyBorder="1" applyAlignment="1">
      <alignment horizontal="center" vertical="center" wrapText="1"/>
    </xf>
    <xf numFmtId="0" fontId="53" fillId="5" borderId="125" xfId="0" applyFont="1" applyFill="1" applyBorder="1" applyAlignment="1">
      <alignment horizontal="center" vertical="center" wrapText="1"/>
    </xf>
    <xf numFmtId="0" fontId="53" fillId="5" borderId="139" xfId="0" applyFont="1" applyFill="1" applyBorder="1" applyAlignment="1">
      <alignment horizontal="center" vertical="center" wrapText="1"/>
    </xf>
    <xf numFmtId="0" fontId="56" fillId="4" borderId="27" xfId="0" applyFont="1" applyFill="1" applyBorder="1" applyAlignment="1">
      <alignment horizontal="center" vertical="center" wrapText="1"/>
    </xf>
    <xf numFmtId="0" fontId="56" fillId="4" borderId="0" xfId="0" applyFont="1" applyFill="1" applyAlignment="1">
      <alignment horizontal="center" vertical="center" wrapText="1"/>
    </xf>
    <xf numFmtId="0" fontId="56" fillId="4" borderId="28" xfId="0" applyFont="1" applyFill="1" applyBorder="1" applyAlignment="1">
      <alignment horizontal="center" vertical="center" wrapText="1"/>
    </xf>
    <xf numFmtId="0" fontId="56" fillId="4" borderId="27" xfId="0" applyFont="1" applyFill="1" applyBorder="1" applyAlignment="1">
      <alignment horizontal="left" vertical="center" wrapText="1"/>
    </xf>
    <xf numFmtId="0" fontId="56" fillId="4" borderId="0" xfId="0" applyFont="1" applyFill="1" applyAlignment="1">
      <alignment horizontal="left" vertical="center" wrapText="1"/>
    </xf>
    <xf numFmtId="0" fontId="56" fillId="4" borderId="28" xfId="0" applyFont="1" applyFill="1" applyBorder="1" applyAlignment="1">
      <alignment horizontal="left" vertical="center" wrapText="1"/>
    </xf>
    <xf numFmtId="0" fontId="56" fillId="4" borderId="5" xfId="0" applyFont="1" applyFill="1" applyBorder="1" applyAlignment="1">
      <alignment horizontal="center" vertical="center"/>
    </xf>
    <xf numFmtId="0" fontId="56" fillId="4" borderId="6" xfId="0" applyFont="1" applyFill="1" applyBorder="1" applyAlignment="1">
      <alignment horizontal="center" vertical="center"/>
    </xf>
    <xf numFmtId="0" fontId="61" fillId="0" borderId="27" xfId="0" applyFont="1" applyBorder="1" applyAlignment="1">
      <alignment horizontal="right" vertical="center" wrapText="1"/>
    </xf>
    <xf numFmtId="0" fontId="61" fillId="0" borderId="28" xfId="0" applyFont="1" applyBorder="1" applyAlignment="1">
      <alignment horizontal="right" vertical="center" wrapText="1"/>
    </xf>
    <xf numFmtId="0" fontId="61" fillId="0" borderId="0" xfId="0" applyFont="1" applyAlignment="1">
      <alignment horizontal="right" vertical="center" wrapText="1"/>
    </xf>
    <xf numFmtId="0" fontId="60" fillId="0" borderId="113" xfId="0" applyFont="1" applyBorder="1" applyAlignment="1">
      <alignment horizontal="center" vertical="center" textRotation="90" wrapText="1"/>
    </xf>
    <xf numFmtId="0" fontId="60" fillId="0" borderId="168" xfId="0" applyFont="1" applyBorder="1" applyAlignment="1">
      <alignment horizontal="center" vertical="center" textRotation="90" wrapText="1"/>
    </xf>
    <xf numFmtId="0" fontId="60" fillId="0" borderId="169" xfId="0" applyFont="1" applyBorder="1" applyAlignment="1">
      <alignment horizontal="center" vertical="center" textRotation="90" wrapText="1"/>
    </xf>
    <xf numFmtId="0" fontId="16" fillId="0" borderId="177" xfId="0" applyFont="1" applyBorder="1" applyAlignment="1">
      <alignment horizontal="left" vertical="center" wrapText="1"/>
    </xf>
    <xf numFmtId="0" fontId="16" fillId="0" borderId="42" xfId="0" applyFont="1" applyBorder="1" applyAlignment="1">
      <alignment horizontal="left" vertical="center" wrapText="1"/>
    </xf>
    <xf numFmtId="0" fontId="16" fillId="0" borderId="179" xfId="0" applyFont="1" applyBorder="1" applyAlignment="1">
      <alignment horizontal="left" vertical="center" wrapText="1"/>
    </xf>
    <xf numFmtId="0" fontId="27" fillId="0" borderId="113" xfId="0" applyFont="1" applyBorder="1" applyAlignment="1">
      <alignment horizontal="center" vertical="center" textRotation="90" wrapText="1"/>
    </xf>
    <xf numFmtId="0" fontId="27" fillId="0" borderId="169" xfId="0" applyFont="1" applyBorder="1" applyAlignment="1">
      <alignment horizontal="center" vertical="center" textRotation="90" wrapText="1"/>
    </xf>
    <xf numFmtId="0" fontId="60" fillId="0" borderId="113" xfId="0" applyFont="1" applyBorder="1" applyAlignment="1">
      <alignment horizontal="center" textRotation="90" wrapText="1"/>
    </xf>
    <xf numFmtId="0" fontId="60" fillId="0" borderId="168" xfId="0" applyFont="1" applyBorder="1" applyAlignment="1">
      <alignment horizontal="center" textRotation="90" wrapText="1"/>
    </xf>
    <xf numFmtId="0" fontId="60" fillId="0" borderId="169" xfId="0" applyFont="1" applyBorder="1" applyAlignment="1">
      <alignment horizontal="center" textRotation="90" wrapText="1"/>
    </xf>
    <xf numFmtId="0" fontId="4" fillId="0" borderId="113" xfId="0" applyFont="1" applyBorder="1" applyAlignment="1">
      <alignment horizontal="center" vertical="center" textRotation="90" wrapText="1"/>
    </xf>
    <xf numFmtId="0" fontId="4" fillId="0" borderId="168" xfId="0" applyFont="1" applyBorder="1" applyAlignment="1">
      <alignment horizontal="center" vertical="center" textRotation="90" wrapText="1"/>
    </xf>
    <xf numFmtId="0" fontId="4" fillId="0" borderId="169" xfId="0" applyFont="1" applyBorder="1" applyAlignment="1">
      <alignment horizontal="center" vertical="center" textRotation="90" wrapText="1"/>
    </xf>
    <xf numFmtId="0" fontId="16" fillId="0" borderId="43" xfId="0" applyFont="1" applyBorder="1" applyAlignment="1">
      <alignment horizontal="left" vertical="center" wrapText="1"/>
    </xf>
    <xf numFmtId="0" fontId="22" fillId="14" borderId="89"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4" xfId="0" applyFont="1" applyBorder="1" applyAlignment="1">
      <alignment horizontal="center" vertical="center"/>
    </xf>
    <xf numFmtId="3" fontId="11" fillId="18" borderId="55" xfId="3" applyNumberFormat="1" applyFont="1" applyFill="1" applyBorder="1" applyAlignment="1">
      <alignment horizontal="center" vertical="center" wrapText="1"/>
    </xf>
    <xf numFmtId="3" fontId="11" fillId="18" borderId="56" xfId="3" applyNumberFormat="1" applyFont="1" applyFill="1" applyBorder="1" applyAlignment="1">
      <alignment horizontal="center" vertical="center" wrapText="1"/>
    </xf>
    <xf numFmtId="3" fontId="11" fillId="18" borderId="57" xfId="3" applyNumberFormat="1" applyFont="1" applyFill="1" applyBorder="1" applyAlignment="1">
      <alignment horizontal="center" vertical="center" wrapText="1"/>
    </xf>
    <xf numFmtId="3" fontId="11" fillId="18" borderId="58" xfId="3" applyNumberFormat="1" applyFont="1" applyFill="1" applyBorder="1" applyAlignment="1">
      <alignment horizontal="center" vertical="center" wrapText="1"/>
    </xf>
    <xf numFmtId="3" fontId="11" fillId="18" borderId="129" xfId="3" applyNumberFormat="1" applyFont="1" applyFill="1" applyBorder="1" applyAlignment="1">
      <alignment horizontal="center" vertical="center"/>
    </xf>
    <xf numFmtId="3" fontId="11" fillId="18" borderId="130" xfId="3" applyNumberFormat="1" applyFont="1" applyFill="1" applyBorder="1" applyAlignment="1">
      <alignment horizontal="center" vertical="center"/>
    </xf>
    <xf numFmtId="0" fontId="60" fillId="0" borderId="54" xfId="0" applyFont="1" applyBorder="1" applyAlignment="1">
      <alignment horizontal="center" vertical="center" textRotation="90" wrapText="1"/>
    </xf>
    <xf numFmtId="0" fontId="60" fillId="0" borderId="158" xfId="0" applyFont="1" applyBorder="1" applyAlignment="1">
      <alignment horizontal="center" vertical="center" textRotation="90" wrapText="1"/>
    </xf>
    <xf numFmtId="0" fontId="60" fillId="0" borderId="35" xfId="0" applyFont="1" applyBorder="1" applyAlignment="1">
      <alignment horizontal="center" vertical="center" textRotation="90" wrapText="1"/>
    </xf>
    <xf numFmtId="0" fontId="16" fillId="0" borderId="101" xfId="0" applyFont="1" applyBorder="1" applyAlignment="1">
      <alignment horizontal="left" vertical="center"/>
    </xf>
    <xf numFmtId="0" fontId="16" fillId="0" borderId="99" xfId="0" applyFont="1" applyBorder="1" applyAlignment="1">
      <alignment horizontal="left" vertical="center"/>
    </xf>
    <xf numFmtId="0" fontId="16" fillId="0" borderId="98" xfId="0" applyFont="1" applyBorder="1" applyAlignment="1">
      <alignment horizontal="left" vertical="center"/>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3" fontId="37" fillId="11" borderId="84" xfId="5" applyNumberFormat="1" applyFont="1" applyFill="1" applyBorder="1" applyAlignment="1">
      <alignment horizontal="center" vertical="center" wrapText="1"/>
    </xf>
    <xf numFmtId="3" fontId="37" fillId="11" borderId="46" xfId="5" applyNumberFormat="1" applyFont="1" applyFill="1" applyBorder="1" applyAlignment="1">
      <alignment horizontal="center" vertical="center" wrapText="1"/>
    </xf>
    <xf numFmtId="0" fontId="14" fillId="11" borderId="84"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60" fillId="8" borderId="54" xfId="0" applyFont="1" applyFill="1" applyBorder="1" applyAlignment="1">
      <alignment horizontal="center" vertical="center" textRotation="90" wrapText="1"/>
    </xf>
    <xf numFmtId="0" fontId="60" fillId="8" borderId="35" xfId="0" applyFont="1" applyFill="1" applyBorder="1" applyAlignment="1">
      <alignment horizontal="center" vertical="center" textRotation="90" wrapText="1"/>
    </xf>
    <xf numFmtId="0" fontId="26" fillId="22" borderId="85" xfId="0" applyFont="1" applyFill="1" applyBorder="1" applyAlignment="1">
      <alignment horizontal="center" vertical="center" wrapText="1"/>
    </xf>
    <xf numFmtId="0" fontId="26" fillId="22" borderId="86" xfId="0" applyFont="1" applyFill="1" applyBorder="1" applyAlignment="1">
      <alignment horizontal="center" vertical="center" wrapText="1"/>
    </xf>
    <xf numFmtId="165" fontId="32" fillId="13" borderId="84" xfId="0" applyNumberFormat="1" applyFont="1" applyFill="1" applyBorder="1" applyAlignment="1">
      <alignment horizontal="center" vertical="center" wrapText="1"/>
    </xf>
    <xf numFmtId="165" fontId="32" fillId="13" borderId="46" xfId="0" applyNumberFormat="1" applyFont="1" applyFill="1" applyBorder="1" applyAlignment="1">
      <alignment horizontal="center" vertical="center" wrapText="1"/>
    </xf>
    <xf numFmtId="0" fontId="35" fillId="25" borderId="84" xfId="0" applyFont="1" applyFill="1" applyBorder="1" applyAlignment="1">
      <alignment horizontal="center" vertical="center" wrapText="1"/>
    </xf>
    <xf numFmtId="0" fontId="35" fillId="25" borderId="46" xfId="0" applyFont="1" applyFill="1" applyBorder="1" applyAlignment="1">
      <alignment horizontal="center" vertical="center" wrapText="1"/>
    </xf>
    <xf numFmtId="0" fontId="35" fillId="24" borderId="87" xfId="0" applyFont="1" applyFill="1" applyBorder="1" applyAlignment="1">
      <alignment horizontal="center" vertical="center" wrapText="1"/>
    </xf>
    <xf numFmtId="0" fontId="35" fillId="24" borderId="88" xfId="0" applyFont="1" applyFill="1" applyBorder="1" applyAlignment="1">
      <alignment horizontal="center" vertical="center" wrapText="1"/>
    </xf>
    <xf numFmtId="3" fontId="20" fillId="11" borderId="84" xfId="0" applyNumberFormat="1" applyFont="1" applyFill="1" applyBorder="1" applyAlignment="1">
      <alignment horizontal="center" vertical="center" wrapText="1"/>
    </xf>
    <xf numFmtId="3" fontId="20" fillId="11" borderId="46" xfId="0" applyNumberFormat="1" applyFont="1" applyFill="1" applyBorder="1" applyAlignment="1">
      <alignment horizontal="center" vertical="center" wrapText="1"/>
    </xf>
    <xf numFmtId="0" fontId="47" fillId="26" borderId="38" xfId="0" applyFont="1" applyFill="1" applyBorder="1" applyAlignment="1">
      <alignment horizontal="center" vertical="center" wrapText="1"/>
    </xf>
    <xf numFmtId="0" fontId="47" fillId="26" borderId="39" xfId="0" applyFont="1" applyFill="1" applyBorder="1" applyAlignment="1">
      <alignment horizontal="center" vertical="center" wrapText="1"/>
    </xf>
    <xf numFmtId="0" fontId="47" fillId="17" borderId="38" xfId="0" applyFont="1" applyFill="1" applyBorder="1" applyAlignment="1">
      <alignment horizontal="center" vertical="center" wrapText="1"/>
    </xf>
    <xf numFmtId="0" fontId="47" fillId="17" borderId="39" xfId="0" applyFont="1" applyFill="1" applyBorder="1" applyAlignment="1">
      <alignment horizontal="center" vertical="center" wrapText="1"/>
    </xf>
    <xf numFmtId="0" fontId="47" fillId="17" borderId="40" xfId="0" applyFont="1" applyFill="1" applyBorder="1" applyAlignment="1">
      <alignment horizontal="center" vertical="center" wrapText="1"/>
    </xf>
    <xf numFmtId="0" fontId="47" fillId="27" borderId="38" xfId="0" applyFont="1" applyFill="1" applyBorder="1" applyAlignment="1">
      <alignment horizontal="center" vertical="center" wrapText="1"/>
    </xf>
    <xf numFmtId="0" fontId="47" fillId="27" borderId="39" xfId="0" applyFont="1" applyFill="1" applyBorder="1" applyAlignment="1">
      <alignment horizontal="center" vertical="center" wrapText="1"/>
    </xf>
    <xf numFmtId="0" fontId="47" fillId="27" borderId="40" xfId="0" applyFont="1" applyFill="1" applyBorder="1" applyAlignment="1">
      <alignment horizontal="center" vertical="center" wrapText="1"/>
    </xf>
    <xf numFmtId="0" fontId="35" fillId="29" borderId="73" xfId="0" applyFont="1" applyFill="1" applyBorder="1" applyAlignment="1">
      <alignment horizontal="center" vertical="center" wrapText="1"/>
    </xf>
    <xf numFmtId="0" fontId="35" fillId="29" borderId="74" xfId="0" applyFont="1" applyFill="1" applyBorder="1" applyAlignment="1">
      <alignment horizontal="center" vertical="center" wrapText="1"/>
    </xf>
    <xf numFmtId="0" fontId="47" fillId="28" borderId="38"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47" fillId="28" borderId="40" xfId="0" applyFont="1" applyFill="1" applyBorder="1" applyAlignment="1">
      <alignment horizontal="center" vertical="center" wrapText="1"/>
    </xf>
    <xf numFmtId="165" fontId="32" fillId="11" borderId="84" xfId="0" applyNumberFormat="1" applyFont="1" applyFill="1" applyBorder="1" applyAlignment="1">
      <alignment horizontal="center" vertical="center" wrapText="1"/>
    </xf>
    <xf numFmtId="165" fontId="32" fillId="11" borderId="46" xfId="0" applyNumberFormat="1" applyFont="1" applyFill="1" applyBorder="1" applyAlignment="1">
      <alignment horizontal="center" vertical="center" wrapText="1"/>
    </xf>
    <xf numFmtId="0" fontId="4" fillId="0" borderId="51" xfId="0" applyFont="1" applyBorder="1" applyAlignment="1">
      <alignment horizontal="center" vertical="center" textRotation="90" wrapText="1"/>
    </xf>
    <xf numFmtId="8" fontId="20" fillId="23" borderId="71" xfId="0" applyNumberFormat="1" applyFont="1" applyFill="1" applyBorder="1" applyAlignment="1">
      <alignment horizontal="center" vertical="center" wrapText="1"/>
    </xf>
    <xf numFmtId="8" fontId="20" fillId="23" borderId="25" xfId="0" applyNumberFormat="1" applyFont="1" applyFill="1" applyBorder="1" applyAlignment="1">
      <alignment horizontal="center" vertical="center" wrapText="1"/>
    </xf>
    <xf numFmtId="8" fontId="20" fillId="23" borderId="26" xfId="0" applyNumberFormat="1" applyFont="1" applyFill="1" applyBorder="1" applyAlignment="1">
      <alignment horizontal="center" vertical="center" wrapText="1"/>
    </xf>
    <xf numFmtId="1" fontId="20" fillId="23" borderId="51" xfId="7" applyNumberFormat="1" applyFont="1" applyFill="1" applyBorder="1" applyAlignment="1">
      <alignment horizontal="center" vertical="center" wrapText="1"/>
    </xf>
    <xf numFmtId="1" fontId="20" fillId="23" borderId="71" xfId="7" applyNumberFormat="1" applyFont="1" applyFill="1" applyBorder="1" applyAlignment="1">
      <alignment horizontal="center" vertical="center" wrapText="1"/>
    </xf>
    <xf numFmtId="1" fontId="20" fillId="23" borderId="25" xfId="7" applyNumberFormat="1" applyFont="1" applyFill="1" applyBorder="1" applyAlignment="1">
      <alignment horizontal="center" vertical="center" wrapText="1"/>
    </xf>
    <xf numFmtId="1" fontId="20" fillId="23" borderId="26" xfId="7" applyNumberFormat="1" applyFont="1" applyFill="1" applyBorder="1" applyAlignment="1">
      <alignment horizontal="center" vertical="center" wrapText="1"/>
    </xf>
    <xf numFmtId="0" fontId="7" fillId="17" borderId="0" xfId="0" applyFont="1" applyFill="1" applyAlignment="1">
      <alignment horizontal="left" vertical="center" wrapText="1"/>
    </xf>
    <xf numFmtId="0" fontId="17" fillId="0" borderId="51" xfId="0" applyFont="1" applyBorder="1" applyAlignment="1">
      <alignment horizontal="center" vertical="center" wrapText="1"/>
    </xf>
    <xf numFmtId="0" fontId="6" fillId="5" borderId="114"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6" fillId="5" borderId="139" xfId="0" applyFont="1" applyFill="1" applyBorder="1" applyAlignment="1">
      <alignment horizontal="center" vertical="center" wrapText="1"/>
    </xf>
    <xf numFmtId="0" fontId="6" fillId="5" borderId="14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41" xfId="0" applyFont="1" applyFill="1" applyBorder="1" applyAlignment="1">
      <alignment horizontal="center" vertical="center" wrapText="1"/>
    </xf>
    <xf numFmtId="8" fontId="20" fillId="23" borderId="51" xfId="0" applyNumberFormat="1" applyFont="1" applyFill="1" applyBorder="1" applyAlignment="1">
      <alignment horizontal="center" vertical="center" wrapText="1"/>
    </xf>
  </cellXfs>
  <cellStyles count="10">
    <cellStyle name="blanc libellé SA" xfId="8" xr:uid="{36B5B6ED-D87C-4F3E-BDDF-43A4955F0D61}"/>
    <cellStyle name="Milliers" xfId="1" builtinId="3"/>
    <cellStyle name="Milliers 6" xfId="9" xr:uid="{689D6768-F7E5-4793-8DEC-234B18FFCB4E}"/>
    <cellStyle name="Normal" xfId="0" builtinId="0"/>
    <cellStyle name="Normal 2" xfId="5" xr:uid="{B57A258C-FE0A-48C7-B2EB-72757D2BAE46}"/>
    <cellStyle name="Normal 2 2" xfId="6" xr:uid="{5B8B85E6-DE6E-470B-BEB8-EB541021D996}"/>
    <cellStyle name="Normal 3" xfId="3" xr:uid="{C644F025-8C8D-45E6-A619-028264968D5E}"/>
    <cellStyle name="Normal 3 2" xfId="4" xr:uid="{04A1911A-40E3-4C94-99F9-DED8AFA59E81}"/>
    <cellStyle name="Normal 7" xfId="7" xr:uid="{8ADE474D-7707-4B18-AF98-836F33F0D99B}"/>
    <cellStyle name="Pourcentage" xfId="2" builtinId="5"/>
  </cellStyles>
  <dxfs count="128">
    <dxf>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b/>
        <i val="0"/>
        <color rgb="FFFF0000"/>
      </font>
      <fill>
        <patternFill>
          <bgColor theme="5"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FF0000"/>
      </font>
      <fill>
        <patternFill>
          <fgColor theme="5" tint="0.79995117038483843"/>
          <bgColor theme="5" tint="0.79998168889431442"/>
        </patternFill>
      </fill>
    </dxf>
    <dxf>
      <font>
        <color rgb="FFFF0000"/>
      </font>
      <fill>
        <patternFill>
          <fgColor theme="5" tint="0.79995117038483843"/>
          <bgColor theme="5" tint="0.79998168889431442"/>
        </patternFill>
      </fill>
    </dxf>
    <dxf>
      <font>
        <color rgb="FF9C0006"/>
      </font>
      <fill>
        <patternFill>
          <bgColor rgb="FFFFC7CE"/>
        </patternFill>
      </fill>
      <border>
        <left style="thin">
          <color rgb="FF9C0006"/>
        </left>
        <right style="thin">
          <color rgb="FF9C0006"/>
        </right>
        <top style="thin">
          <color rgb="FF9C0006"/>
        </top>
        <bottom style="thin">
          <color rgb="FF9C0006"/>
        </bottom>
      </border>
    </dxf>
    <dxf>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9" tint="0.39988402966399123"/>
        </patternFill>
      </fill>
    </dxf>
    <dxf>
      <font>
        <strike val="0"/>
        <color rgb="FFFF0000"/>
      </font>
      <fill>
        <patternFill>
          <bgColor theme="9" tint="0.3999450666829432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9" tint="0.39988402966399123"/>
        </patternFill>
      </fill>
    </dxf>
    <dxf>
      <font>
        <strike val="0"/>
        <color rgb="FFFF0000"/>
      </font>
      <fill>
        <patternFill>
          <fgColor theme="5" tint="0.79995117038483843"/>
          <bgColor theme="5" tint="0.79998168889431442"/>
        </patternFill>
      </fill>
    </dxf>
    <dxf>
      <font>
        <strike val="0"/>
        <color rgb="FFFF0000"/>
      </font>
      <fill>
        <patternFill>
          <bgColor theme="9" tint="0.39994506668294322"/>
        </patternFill>
      </fill>
    </dxf>
    <dxf>
      <font>
        <strike val="0"/>
        <color rgb="FFFF0000"/>
      </font>
      <fill>
        <patternFill>
          <bgColor theme="5" tint="0.79998168889431442"/>
        </patternFill>
      </fill>
    </dxf>
    <dxf>
      <font>
        <strike val="0"/>
        <color rgb="FFFF0000"/>
      </font>
      <fill>
        <patternFill>
          <fgColor theme="5" tint="0.79998168889431442"/>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theme="9" tint="-0.499984740745262"/>
      </font>
      <fill>
        <patternFill>
          <bgColor rgb="FFC6EFCE"/>
        </patternFill>
      </fill>
    </dxf>
    <dxf>
      <font>
        <b/>
        <i val="0"/>
        <color indexed="10"/>
      </font>
    </dxf>
    <dxf>
      <font>
        <b/>
        <i/>
        <color indexed="11"/>
      </font>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s>
  <tableStyles count="0" defaultTableStyle="TableStyleMedium2" defaultPivotStyle="PivotStyleLight16"/>
  <colors>
    <mruColors>
      <color rgb="FFDBD3E5"/>
      <color rgb="FFFFD9DE"/>
      <color rgb="FFFFC7CE"/>
      <color rgb="FFB1A0C7"/>
      <color rgb="FFFDE9D9"/>
      <color rgb="FF9F8EB4"/>
      <color rgb="FFCD6619"/>
      <color rgb="FFE78439"/>
      <color rgb="FF9C0006"/>
      <color rgb="FF4E4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12281</xdr:colOff>
      <xdr:row>0</xdr:row>
      <xdr:rowOff>16015</xdr:rowOff>
    </xdr:from>
    <xdr:to>
      <xdr:col>1</xdr:col>
      <xdr:colOff>1539289</xdr:colOff>
      <xdr:row>0</xdr:row>
      <xdr:rowOff>398608</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854877" y="16015"/>
          <a:ext cx="1526373" cy="386403"/>
        </a:xfrm>
        <a:prstGeom prst="rect">
          <a:avLst/>
        </a:prstGeom>
      </xdr:spPr>
    </xdr:pic>
    <xdr:clientData/>
  </xdr:twoCellAnchor>
  <xdr:twoCellAnchor>
    <xdr:from>
      <xdr:col>5</xdr:col>
      <xdr:colOff>16558</xdr:colOff>
      <xdr:row>29</xdr:row>
      <xdr:rowOff>150056</xdr:rowOff>
    </xdr:from>
    <xdr:to>
      <xdr:col>5</xdr:col>
      <xdr:colOff>87922</xdr:colOff>
      <xdr:row>35</xdr:row>
      <xdr:rowOff>9233</xdr:rowOff>
    </xdr:to>
    <xdr:sp macro="" textlink="">
      <xdr:nvSpPr>
        <xdr:cNvPr id="2" name="Accolade fermante 1">
          <a:extLst>
            <a:ext uri="{FF2B5EF4-FFF2-40B4-BE49-F238E27FC236}">
              <a16:creationId xmlns:a16="http://schemas.microsoft.com/office/drawing/2014/main" id="{37C5B864-7F99-53C9-8867-43ED6B34BF98}"/>
            </a:ext>
          </a:extLst>
        </xdr:cNvPr>
        <xdr:cNvSpPr/>
      </xdr:nvSpPr>
      <xdr:spPr>
        <a:xfrm>
          <a:off x="7951616" y="4978498"/>
          <a:ext cx="71364" cy="72375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16558</xdr:colOff>
      <xdr:row>40</xdr:row>
      <xdr:rowOff>150056</xdr:rowOff>
    </xdr:from>
    <xdr:to>
      <xdr:col>4</xdr:col>
      <xdr:colOff>87922</xdr:colOff>
      <xdr:row>46</xdr:row>
      <xdr:rowOff>9233</xdr:rowOff>
    </xdr:to>
    <xdr:sp macro="" textlink="">
      <xdr:nvSpPr>
        <xdr:cNvPr id="3" name="Accolade fermante 2">
          <a:extLst>
            <a:ext uri="{FF2B5EF4-FFF2-40B4-BE49-F238E27FC236}">
              <a16:creationId xmlns:a16="http://schemas.microsoft.com/office/drawing/2014/main" id="{D06AF127-5E53-4F1A-8CE4-5309DC452E1A}"/>
            </a:ext>
          </a:extLst>
        </xdr:cNvPr>
        <xdr:cNvSpPr/>
      </xdr:nvSpPr>
      <xdr:spPr>
        <a:xfrm>
          <a:off x="7958943" y="5044441"/>
          <a:ext cx="71364" cy="709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134366</xdr:colOff>
      <xdr:row>1</xdr:row>
      <xdr:rowOff>19685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2381250" y="180975"/>
          <a:ext cx="1149731" cy="263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168657</xdr:colOff>
      <xdr:row>0</xdr:row>
      <xdr:rowOff>283528</xdr:rowOff>
    </xdr:to>
    <xdr:pic>
      <xdr:nvPicPr>
        <xdr:cNvPr id="3" name="Image 2">
          <a:extLst>
            <a:ext uri="{FF2B5EF4-FFF2-40B4-BE49-F238E27FC236}">
              <a16:creationId xmlns:a16="http://schemas.microsoft.com/office/drawing/2014/main" id="{FF1870F8-7348-4C80-A4D0-27EADE4AC0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428750" y="0"/>
          <a:ext cx="1149731" cy="263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0</xdr:row>
      <xdr:rowOff>30480</xdr:rowOff>
    </xdr:from>
    <xdr:to>
      <xdr:col>1</xdr:col>
      <xdr:colOff>339725</xdr:colOff>
      <xdr:row>0</xdr:row>
      <xdr:rowOff>288947</xdr:rowOff>
    </xdr:to>
    <xdr:sp macro="" textlink="">
      <xdr:nvSpPr>
        <xdr:cNvPr id="2" name="Picture 2" descr="logo_aplat">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297180" y="83820"/>
          <a:ext cx="2819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106456</xdr:colOff>
      <xdr:row>0</xdr:row>
      <xdr:rowOff>0</xdr:rowOff>
    </xdr:from>
    <xdr:to>
      <xdr:col>1</xdr:col>
      <xdr:colOff>1295333</xdr:colOff>
      <xdr:row>0</xdr:row>
      <xdr:rowOff>288312</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900206" y="0"/>
          <a:ext cx="1188877" cy="31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325860</xdr:colOff>
      <xdr:row>0</xdr:row>
      <xdr:rowOff>266700</xdr:rowOff>
    </xdr:to>
    <xdr:pic>
      <xdr:nvPicPr>
        <xdr:cNvPr id="2" name="Image 1">
          <a:extLst>
            <a:ext uri="{FF2B5EF4-FFF2-40B4-BE49-F238E27FC236}">
              <a16:creationId xmlns:a16="http://schemas.microsoft.com/office/drawing/2014/main" id="{168D2EA1-29C1-4A1E-B05C-6474A9B189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743075" y="0"/>
          <a:ext cx="1149732" cy="26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15240</xdr:colOff>
      <xdr:row>1</xdr:row>
      <xdr:rowOff>0</xdr:rowOff>
    </xdr:from>
    <xdr:to>
      <xdr:col>3</xdr:col>
      <xdr:colOff>815778</xdr:colOff>
      <xdr:row>2</xdr:row>
      <xdr:rowOff>17555</xdr:rowOff>
    </xdr:to>
    <xdr:pic>
      <xdr:nvPicPr>
        <xdr:cNvPr id="2" name="Image 1">
          <a:extLst>
            <a:ext uri="{FF2B5EF4-FFF2-40B4-BE49-F238E27FC236}">
              <a16:creationId xmlns:a16="http://schemas.microsoft.com/office/drawing/2014/main" id="{61A62305-E515-4C4F-A44E-984E83C628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228725" y="180975"/>
          <a:ext cx="1156139" cy="2842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48192</xdr:colOff>
      <xdr:row>0</xdr:row>
      <xdr:rowOff>41001</xdr:rowOff>
    </xdr:from>
    <xdr:to>
      <xdr:col>1</xdr:col>
      <xdr:colOff>1219156</xdr:colOff>
      <xdr:row>0</xdr:row>
      <xdr:rowOff>325438</xdr:rowOff>
    </xdr:to>
    <xdr:pic>
      <xdr:nvPicPr>
        <xdr:cNvPr id="3" name="Image 2">
          <a:extLst>
            <a:ext uri="{FF2B5EF4-FFF2-40B4-BE49-F238E27FC236}">
              <a16:creationId xmlns:a16="http://schemas.microsoft.com/office/drawing/2014/main" id="{DCEE5365-C74D-4278-A938-B0ACA95457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485827" y="41001"/>
          <a:ext cx="1170964" cy="2882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xdr:colOff>
      <xdr:row>1</xdr:row>
      <xdr:rowOff>0</xdr:rowOff>
    </xdr:from>
    <xdr:to>
      <xdr:col>3</xdr:col>
      <xdr:colOff>803714</xdr:colOff>
      <xdr:row>2</xdr:row>
      <xdr:rowOff>17555</xdr:rowOff>
    </xdr:to>
    <xdr:pic>
      <xdr:nvPicPr>
        <xdr:cNvPr id="2" name="Image 1">
          <a:extLst>
            <a:ext uri="{FF2B5EF4-FFF2-40B4-BE49-F238E27FC236}">
              <a16:creationId xmlns:a16="http://schemas.microsoft.com/office/drawing/2014/main" id="{01A10C9B-F6A8-4FBE-8FC4-D00B6D7A7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226820" y="373380"/>
          <a:ext cx="1161854" cy="30135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D55D-B29F-440F-A8CA-AFD9E7323FF8}">
  <sheetPr codeName="Feuil1">
    <tabColor theme="7" tint="0.79998168889431442"/>
    <pageSetUpPr fitToPage="1"/>
  </sheetPr>
  <dimension ref="A1:P102"/>
  <sheetViews>
    <sheetView showGridLines="0" topLeftCell="B28" zoomScale="145" zoomScaleNormal="145" workbookViewId="0">
      <selection activeCell="M49" sqref="M49"/>
    </sheetView>
  </sheetViews>
  <sheetFormatPr baseColWidth="10" defaultColWidth="11.44140625" defaultRowHeight="10.199999999999999" x14ac:dyDescent="0.2"/>
  <cols>
    <col min="1" max="1" width="12.109375" style="295" hidden="1" customWidth="1"/>
    <col min="2" max="2" width="45.88671875" style="247" customWidth="1"/>
    <col min="3" max="3" width="22.88671875" style="179" customWidth="1"/>
    <col min="4" max="4" width="19.21875" style="179" customWidth="1"/>
    <col min="5" max="5" width="15.6640625" style="179" customWidth="1"/>
    <col min="6" max="6" width="16" style="179" customWidth="1"/>
    <col min="7" max="7" width="14.109375" style="179" customWidth="1"/>
    <col min="8" max="8" width="1.33203125" style="179" customWidth="1"/>
    <col min="9" max="9" width="0.88671875" style="225" customWidth="1"/>
    <col min="10" max="10" width="14.21875" style="245" customWidth="1"/>
    <col min="11" max="11" width="1" style="225" customWidth="1"/>
    <col min="12" max="12" width="1.33203125" style="225" customWidth="1"/>
    <col min="13" max="13" width="32.77734375" style="240" customWidth="1"/>
    <col min="14" max="15" width="11.44140625" style="225"/>
    <col min="16" max="16" width="0" style="241" hidden="1" customWidth="1"/>
    <col min="17" max="247" width="11.44140625" style="179"/>
    <col min="248" max="248" width="12.109375" style="179" customWidth="1"/>
    <col min="249" max="249" width="70" style="179" customWidth="1"/>
    <col min="250" max="250" width="21.6640625" style="179" customWidth="1"/>
    <col min="251" max="252" width="18" style="179" customWidth="1"/>
    <col min="253" max="253" width="21.6640625" style="179" customWidth="1"/>
    <col min="254" max="255" width="18" style="179" customWidth="1"/>
    <col min="256" max="256" width="22.21875" style="179" customWidth="1"/>
    <col min="257" max="257" width="18" style="179" customWidth="1"/>
    <col min="258" max="258" width="22.33203125" style="179" customWidth="1"/>
    <col min="259" max="259" width="35.33203125" style="179" customWidth="1"/>
    <col min="260" max="261" width="17.6640625" style="179" customWidth="1"/>
    <col min="262" max="262" width="11.44140625" style="179"/>
    <col min="263" max="263" width="11.5546875" style="179" bestFit="1" customWidth="1"/>
    <col min="264" max="264" width="0" style="179" hidden="1" customWidth="1"/>
    <col min="265" max="503" width="11.44140625" style="179"/>
    <col min="504" max="504" width="12.109375" style="179" customWidth="1"/>
    <col min="505" max="505" width="70" style="179" customWidth="1"/>
    <col min="506" max="506" width="21.6640625" style="179" customWidth="1"/>
    <col min="507" max="508" width="18" style="179" customWidth="1"/>
    <col min="509" max="509" width="21.6640625" style="179" customWidth="1"/>
    <col min="510" max="511" width="18" style="179" customWidth="1"/>
    <col min="512" max="512" width="22.21875" style="179" customWidth="1"/>
    <col min="513" max="513" width="18" style="179" customWidth="1"/>
    <col min="514" max="514" width="22.33203125" style="179" customWidth="1"/>
    <col min="515" max="515" width="35.33203125" style="179" customWidth="1"/>
    <col min="516" max="517" width="17.6640625" style="179" customWidth="1"/>
    <col min="518" max="518" width="11.44140625" style="179"/>
    <col min="519" max="519" width="11.5546875" style="179" bestFit="1" customWidth="1"/>
    <col min="520" max="520" width="0" style="179" hidden="1" customWidth="1"/>
    <col min="521" max="759" width="11.44140625" style="179"/>
    <col min="760" max="760" width="12.109375" style="179" customWidth="1"/>
    <col min="761" max="761" width="70" style="179" customWidth="1"/>
    <col min="762" max="762" width="21.6640625" style="179" customWidth="1"/>
    <col min="763" max="764" width="18" style="179" customWidth="1"/>
    <col min="765" max="765" width="21.6640625" style="179" customWidth="1"/>
    <col min="766" max="767" width="18" style="179" customWidth="1"/>
    <col min="768" max="768" width="22.21875" style="179" customWidth="1"/>
    <col min="769" max="769" width="18" style="179" customWidth="1"/>
    <col min="770" max="770" width="22.33203125" style="179" customWidth="1"/>
    <col min="771" max="771" width="35.33203125" style="179" customWidth="1"/>
    <col min="772" max="773" width="17.6640625" style="179" customWidth="1"/>
    <col min="774" max="774" width="11.44140625" style="179"/>
    <col min="775" max="775" width="11.5546875" style="179" bestFit="1" customWidth="1"/>
    <col min="776" max="776" width="0" style="179" hidden="1" customWidth="1"/>
    <col min="777" max="1015" width="11.44140625" style="179"/>
    <col min="1016" max="1016" width="12.109375" style="179" customWidth="1"/>
    <col min="1017" max="1017" width="70" style="179" customWidth="1"/>
    <col min="1018" max="1018" width="21.6640625" style="179" customWidth="1"/>
    <col min="1019" max="1020" width="18" style="179" customWidth="1"/>
    <col min="1021" max="1021" width="21.6640625" style="179" customWidth="1"/>
    <col min="1022" max="1023" width="18" style="179" customWidth="1"/>
    <col min="1024" max="1024" width="22.21875" style="179" customWidth="1"/>
    <col min="1025" max="1025" width="18" style="179" customWidth="1"/>
    <col min="1026" max="1026" width="22.33203125" style="179" customWidth="1"/>
    <col min="1027" max="1027" width="35.33203125" style="179" customWidth="1"/>
    <col min="1028" max="1029" width="17.6640625" style="179" customWidth="1"/>
    <col min="1030" max="1030" width="11.44140625" style="179"/>
    <col min="1031" max="1031" width="11.5546875" style="179" bestFit="1" customWidth="1"/>
    <col min="1032" max="1032" width="0" style="179" hidden="1" customWidth="1"/>
    <col min="1033" max="1271" width="11.44140625" style="179"/>
    <col min="1272" max="1272" width="12.109375" style="179" customWidth="1"/>
    <col min="1273" max="1273" width="70" style="179" customWidth="1"/>
    <col min="1274" max="1274" width="21.6640625" style="179" customWidth="1"/>
    <col min="1275" max="1276" width="18" style="179" customWidth="1"/>
    <col min="1277" max="1277" width="21.6640625" style="179" customWidth="1"/>
    <col min="1278" max="1279" width="18" style="179" customWidth="1"/>
    <col min="1280" max="1280" width="22.21875" style="179" customWidth="1"/>
    <col min="1281" max="1281" width="18" style="179" customWidth="1"/>
    <col min="1282" max="1282" width="22.33203125" style="179" customWidth="1"/>
    <col min="1283" max="1283" width="35.33203125" style="179" customWidth="1"/>
    <col min="1284" max="1285" width="17.6640625" style="179" customWidth="1"/>
    <col min="1286" max="1286" width="11.44140625" style="179"/>
    <col min="1287" max="1287" width="11.5546875" style="179" bestFit="1" customWidth="1"/>
    <col min="1288" max="1288" width="0" style="179" hidden="1" customWidth="1"/>
    <col min="1289" max="1527" width="11.44140625" style="179"/>
    <col min="1528" max="1528" width="12.109375" style="179" customWidth="1"/>
    <col min="1529" max="1529" width="70" style="179" customWidth="1"/>
    <col min="1530" max="1530" width="21.6640625" style="179" customWidth="1"/>
    <col min="1531" max="1532" width="18" style="179" customWidth="1"/>
    <col min="1533" max="1533" width="21.6640625" style="179" customWidth="1"/>
    <col min="1534" max="1535" width="18" style="179" customWidth="1"/>
    <col min="1536" max="1536" width="22.21875" style="179" customWidth="1"/>
    <col min="1537" max="1537" width="18" style="179" customWidth="1"/>
    <col min="1538" max="1538" width="22.33203125" style="179" customWidth="1"/>
    <col min="1539" max="1539" width="35.33203125" style="179" customWidth="1"/>
    <col min="1540" max="1541" width="17.6640625" style="179" customWidth="1"/>
    <col min="1542" max="1542" width="11.44140625" style="179"/>
    <col min="1543" max="1543" width="11.5546875" style="179" bestFit="1" customWidth="1"/>
    <col min="1544" max="1544" width="0" style="179" hidden="1" customWidth="1"/>
    <col min="1545" max="1783" width="11.44140625" style="179"/>
    <col min="1784" max="1784" width="12.109375" style="179" customWidth="1"/>
    <col min="1785" max="1785" width="70" style="179" customWidth="1"/>
    <col min="1786" max="1786" width="21.6640625" style="179" customWidth="1"/>
    <col min="1787" max="1788" width="18" style="179" customWidth="1"/>
    <col min="1789" max="1789" width="21.6640625" style="179" customWidth="1"/>
    <col min="1790" max="1791" width="18" style="179" customWidth="1"/>
    <col min="1792" max="1792" width="22.21875" style="179" customWidth="1"/>
    <col min="1793" max="1793" width="18" style="179" customWidth="1"/>
    <col min="1794" max="1794" width="22.33203125" style="179" customWidth="1"/>
    <col min="1795" max="1795" width="35.33203125" style="179" customWidth="1"/>
    <col min="1796" max="1797" width="17.6640625" style="179" customWidth="1"/>
    <col min="1798" max="1798" width="11.44140625" style="179"/>
    <col min="1799" max="1799" width="11.5546875" style="179" bestFit="1" customWidth="1"/>
    <col min="1800" max="1800" width="0" style="179" hidden="1" customWidth="1"/>
    <col min="1801" max="2039" width="11.44140625" style="179"/>
    <col min="2040" max="2040" width="12.109375" style="179" customWidth="1"/>
    <col min="2041" max="2041" width="70" style="179" customWidth="1"/>
    <col min="2042" max="2042" width="21.6640625" style="179" customWidth="1"/>
    <col min="2043" max="2044" width="18" style="179" customWidth="1"/>
    <col min="2045" max="2045" width="21.6640625" style="179" customWidth="1"/>
    <col min="2046" max="2047" width="18" style="179" customWidth="1"/>
    <col min="2048" max="2048" width="22.21875" style="179" customWidth="1"/>
    <col min="2049" max="2049" width="18" style="179" customWidth="1"/>
    <col min="2050" max="2050" width="22.33203125" style="179" customWidth="1"/>
    <col min="2051" max="2051" width="35.33203125" style="179" customWidth="1"/>
    <col min="2052" max="2053" width="17.6640625" style="179" customWidth="1"/>
    <col min="2054" max="2054" width="11.44140625" style="179"/>
    <col min="2055" max="2055" width="11.5546875" style="179" bestFit="1" customWidth="1"/>
    <col min="2056" max="2056" width="0" style="179" hidden="1" customWidth="1"/>
    <col min="2057" max="2295" width="11.44140625" style="179"/>
    <col min="2296" max="2296" width="12.109375" style="179" customWidth="1"/>
    <col min="2297" max="2297" width="70" style="179" customWidth="1"/>
    <col min="2298" max="2298" width="21.6640625" style="179" customWidth="1"/>
    <col min="2299" max="2300" width="18" style="179" customWidth="1"/>
    <col min="2301" max="2301" width="21.6640625" style="179" customWidth="1"/>
    <col min="2302" max="2303" width="18" style="179" customWidth="1"/>
    <col min="2304" max="2304" width="22.21875" style="179" customWidth="1"/>
    <col min="2305" max="2305" width="18" style="179" customWidth="1"/>
    <col min="2306" max="2306" width="22.33203125" style="179" customWidth="1"/>
    <col min="2307" max="2307" width="35.33203125" style="179" customWidth="1"/>
    <col min="2308" max="2309" width="17.6640625" style="179" customWidth="1"/>
    <col min="2310" max="2310" width="11.44140625" style="179"/>
    <col min="2311" max="2311" width="11.5546875" style="179" bestFit="1" customWidth="1"/>
    <col min="2312" max="2312" width="0" style="179" hidden="1" customWidth="1"/>
    <col min="2313" max="2551" width="11.44140625" style="179"/>
    <col min="2552" max="2552" width="12.109375" style="179" customWidth="1"/>
    <col min="2553" max="2553" width="70" style="179" customWidth="1"/>
    <col min="2554" max="2554" width="21.6640625" style="179" customWidth="1"/>
    <col min="2555" max="2556" width="18" style="179" customWidth="1"/>
    <col min="2557" max="2557" width="21.6640625" style="179" customWidth="1"/>
    <col min="2558" max="2559" width="18" style="179" customWidth="1"/>
    <col min="2560" max="2560" width="22.21875" style="179" customWidth="1"/>
    <col min="2561" max="2561" width="18" style="179" customWidth="1"/>
    <col min="2562" max="2562" width="22.33203125" style="179" customWidth="1"/>
    <col min="2563" max="2563" width="35.33203125" style="179" customWidth="1"/>
    <col min="2564" max="2565" width="17.6640625" style="179" customWidth="1"/>
    <col min="2566" max="2566" width="11.44140625" style="179"/>
    <col min="2567" max="2567" width="11.5546875" style="179" bestFit="1" customWidth="1"/>
    <col min="2568" max="2568" width="0" style="179" hidden="1" customWidth="1"/>
    <col min="2569" max="2807" width="11.44140625" style="179"/>
    <col min="2808" max="2808" width="12.109375" style="179" customWidth="1"/>
    <col min="2809" max="2809" width="70" style="179" customWidth="1"/>
    <col min="2810" max="2810" width="21.6640625" style="179" customWidth="1"/>
    <col min="2811" max="2812" width="18" style="179" customWidth="1"/>
    <col min="2813" max="2813" width="21.6640625" style="179" customWidth="1"/>
    <col min="2814" max="2815" width="18" style="179" customWidth="1"/>
    <col min="2816" max="2816" width="22.21875" style="179" customWidth="1"/>
    <col min="2817" max="2817" width="18" style="179" customWidth="1"/>
    <col min="2818" max="2818" width="22.33203125" style="179" customWidth="1"/>
    <col min="2819" max="2819" width="35.33203125" style="179" customWidth="1"/>
    <col min="2820" max="2821" width="17.6640625" style="179" customWidth="1"/>
    <col min="2822" max="2822" width="11.44140625" style="179"/>
    <col min="2823" max="2823" width="11.5546875" style="179" bestFit="1" customWidth="1"/>
    <col min="2824" max="2824" width="0" style="179" hidden="1" customWidth="1"/>
    <col min="2825" max="3063" width="11.44140625" style="179"/>
    <col min="3064" max="3064" width="12.109375" style="179" customWidth="1"/>
    <col min="3065" max="3065" width="70" style="179" customWidth="1"/>
    <col min="3066" max="3066" width="21.6640625" style="179" customWidth="1"/>
    <col min="3067" max="3068" width="18" style="179" customWidth="1"/>
    <col min="3069" max="3069" width="21.6640625" style="179" customWidth="1"/>
    <col min="3070" max="3071" width="18" style="179" customWidth="1"/>
    <col min="3072" max="3072" width="22.21875" style="179" customWidth="1"/>
    <col min="3073" max="3073" width="18" style="179" customWidth="1"/>
    <col min="3074" max="3074" width="22.33203125" style="179" customWidth="1"/>
    <col min="3075" max="3075" width="35.33203125" style="179" customWidth="1"/>
    <col min="3076" max="3077" width="17.6640625" style="179" customWidth="1"/>
    <col min="3078" max="3078" width="11.44140625" style="179"/>
    <col min="3079" max="3079" width="11.5546875" style="179" bestFit="1" customWidth="1"/>
    <col min="3080" max="3080" width="0" style="179" hidden="1" customWidth="1"/>
    <col min="3081" max="3319" width="11.44140625" style="179"/>
    <col min="3320" max="3320" width="12.109375" style="179" customWidth="1"/>
    <col min="3321" max="3321" width="70" style="179" customWidth="1"/>
    <col min="3322" max="3322" width="21.6640625" style="179" customWidth="1"/>
    <col min="3323" max="3324" width="18" style="179" customWidth="1"/>
    <col min="3325" max="3325" width="21.6640625" style="179" customWidth="1"/>
    <col min="3326" max="3327" width="18" style="179" customWidth="1"/>
    <col min="3328" max="3328" width="22.21875" style="179" customWidth="1"/>
    <col min="3329" max="3329" width="18" style="179" customWidth="1"/>
    <col min="3330" max="3330" width="22.33203125" style="179" customWidth="1"/>
    <col min="3331" max="3331" width="35.33203125" style="179" customWidth="1"/>
    <col min="3332" max="3333" width="17.6640625" style="179" customWidth="1"/>
    <col min="3334" max="3334" width="11.44140625" style="179"/>
    <col min="3335" max="3335" width="11.5546875" style="179" bestFit="1" customWidth="1"/>
    <col min="3336" max="3336" width="0" style="179" hidden="1" customWidth="1"/>
    <col min="3337" max="3575" width="11.44140625" style="179"/>
    <col min="3576" max="3576" width="12.109375" style="179" customWidth="1"/>
    <col min="3577" max="3577" width="70" style="179" customWidth="1"/>
    <col min="3578" max="3578" width="21.6640625" style="179" customWidth="1"/>
    <col min="3579" max="3580" width="18" style="179" customWidth="1"/>
    <col min="3581" max="3581" width="21.6640625" style="179" customWidth="1"/>
    <col min="3582" max="3583" width="18" style="179" customWidth="1"/>
    <col min="3584" max="3584" width="22.21875" style="179" customWidth="1"/>
    <col min="3585" max="3585" width="18" style="179" customWidth="1"/>
    <col min="3586" max="3586" width="22.33203125" style="179" customWidth="1"/>
    <col min="3587" max="3587" width="35.33203125" style="179" customWidth="1"/>
    <col min="3588" max="3589" width="17.6640625" style="179" customWidth="1"/>
    <col min="3590" max="3590" width="11.44140625" style="179"/>
    <col min="3591" max="3591" width="11.5546875" style="179" bestFit="1" customWidth="1"/>
    <col min="3592" max="3592" width="0" style="179" hidden="1" customWidth="1"/>
    <col min="3593" max="3831" width="11.44140625" style="179"/>
    <col min="3832" max="3832" width="12.109375" style="179" customWidth="1"/>
    <col min="3833" max="3833" width="70" style="179" customWidth="1"/>
    <col min="3834" max="3834" width="21.6640625" style="179" customWidth="1"/>
    <col min="3835" max="3836" width="18" style="179" customWidth="1"/>
    <col min="3837" max="3837" width="21.6640625" style="179" customWidth="1"/>
    <col min="3838" max="3839" width="18" style="179" customWidth="1"/>
    <col min="3840" max="3840" width="22.21875" style="179" customWidth="1"/>
    <col min="3841" max="3841" width="18" style="179" customWidth="1"/>
    <col min="3842" max="3842" width="22.33203125" style="179" customWidth="1"/>
    <col min="3843" max="3843" width="35.33203125" style="179" customWidth="1"/>
    <col min="3844" max="3845" width="17.6640625" style="179" customWidth="1"/>
    <col min="3846" max="3846" width="11.44140625" style="179"/>
    <col min="3847" max="3847" width="11.5546875" style="179" bestFit="1" customWidth="1"/>
    <col min="3848" max="3848" width="0" style="179" hidden="1" customWidth="1"/>
    <col min="3849" max="4087" width="11.44140625" style="179"/>
    <col min="4088" max="4088" width="12.109375" style="179" customWidth="1"/>
    <col min="4089" max="4089" width="70" style="179" customWidth="1"/>
    <col min="4090" max="4090" width="21.6640625" style="179" customWidth="1"/>
    <col min="4091" max="4092" width="18" style="179" customWidth="1"/>
    <col min="4093" max="4093" width="21.6640625" style="179" customWidth="1"/>
    <col min="4094" max="4095" width="18" style="179" customWidth="1"/>
    <col min="4096" max="4096" width="22.21875" style="179" customWidth="1"/>
    <col min="4097" max="4097" width="18" style="179" customWidth="1"/>
    <col min="4098" max="4098" width="22.33203125" style="179" customWidth="1"/>
    <col min="4099" max="4099" width="35.33203125" style="179" customWidth="1"/>
    <col min="4100" max="4101" width="17.6640625" style="179" customWidth="1"/>
    <col min="4102" max="4102" width="11.44140625" style="179"/>
    <col min="4103" max="4103" width="11.5546875" style="179" bestFit="1" customWidth="1"/>
    <col min="4104" max="4104" width="0" style="179" hidden="1" customWidth="1"/>
    <col min="4105" max="4343" width="11.44140625" style="179"/>
    <col min="4344" max="4344" width="12.109375" style="179" customWidth="1"/>
    <col min="4345" max="4345" width="70" style="179" customWidth="1"/>
    <col min="4346" max="4346" width="21.6640625" style="179" customWidth="1"/>
    <col min="4347" max="4348" width="18" style="179" customWidth="1"/>
    <col min="4349" max="4349" width="21.6640625" style="179" customWidth="1"/>
    <col min="4350" max="4351" width="18" style="179" customWidth="1"/>
    <col min="4352" max="4352" width="22.21875" style="179" customWidth="1"/>
    <col min="4353" max="4353" width="18" style="179" customWidth="1"/>
    <col min="4354" max="4354" width="22.33203125" style="179" customWidth="1"/>
    <col min="4355" max="4355" width="35.33203125" style="179" customWidth="1"/>
    <col min="4356" max="4357" width="17.6640625" style="179" customWidth="1"/>
    <col min="4358" max="4358" width="11.44140625" style="179"/>
    <col min="4359" max="4359" width="11.5546875" style="179" bestFit="1" customWidth="1"/>
    <col min="4360" max="4360" width="0" style="179" hidden="1" customWidth="1"/>
    <col min="4361" max="4599" width="11.44140625" style="179"/>
    <col min="4600" max="4600" width="12.109375" style="179" customWidth="1"/>
    <col min="4601" max="4601" width="70" style="179" customWidth="1"/>
    <col min="4602" max="4602" width="21.6640625" style="179" customWidth="1"/>
    <col min="4603" max="4604" width="18" style="179" customWidth="1"/>
    <col min="4605" max="4605" width="21.6640625" style="179" customWidth="1"/>
    <col min="4606" max="4607" width="18" style="179" customWidth="1"/>
    <col min="4608" max="4608" width="22.21875" style="179" customWidth="1"/>
    <col min="4609" max="4609" width="18" style="179" customWidth="1"/>
    <col min="4610" max="4610" width="22.33203125" style="179" customWidth="1"/>
    <col min="4611" max="4611" width="35.33203125" style="179" customWidth="1"/>
    <col min="4612" max="4613" width="17.6640625" style="179" customWidth="1"/>
    <col min="4614" max="4614" width="11.44140625" style="179"/>
    <col min="4615" max="4615" width="11.5546875" style="179" bestFit="1" customWidth="1"/>
    <col min="4616" max="4616" width="0" style="179" hidden="1" customWidth="1"/>
    <col min="4617" max="4855" width="11.44140625" style="179"/>
    <col min="4856" max="4856" width="12.109375" style="179" customWidth="1"/>
    <col min="4857" max="4857" width="70" style="179" customWidth="1"/>
    <col min="4858" max="4858" width="21.6640625" style="179" customWidth="1"/>
    <col min="4859" max="4860" width="18" style="179" customWidth="1"/>
    <col min="4861" max="4861" width="21.6640625" style="179" customWidth="1"/>
    <col min="4862" max="4863" width="18" style="179" customWidth="1"/>
    <col min="4864" max="4864" width="22.21875" style="179" customWidth="1"/>
    <col min="4865" max="4865" width="18" style="179" customWidth="1"/>
    <col min="4866" max="4866" width="22.33203125" style="179" customWidth="1"/>
    <col min="4867" max="4867" width="35.33203125" style="179" customWidth="1"/>
    <col min="4868" max="4869" width="17.6640625" style="179" customWidth="1"/>
    <col min="4870" max="4870" width="11.44140625" style="179"/>
    <col min="4871" max="4871" width="11.5546875" style="179" bestFit="1" customWidth="1"/>
    <col min="4872" max="4872" width="0" style="179" hidden="1" customWidth="1"/>
    <col min="4873" max="5111" width="11.44140625" style="179"/>
    <col min="5112" max="5112" width="12.109375" style="179" customWidth="1"/>
    <col min="5113" max="5113" width="70" style="179" customWidth="1"/>
    <col min="5114" max="5114" width="21.6640625" style="179" customWidth="1"/>
    <col min="5115" max="5116" width="18" style="179" customWidth="1"/>
    <col min="5117" max="5117" width="21.6640625" style="179" customWidth="1"/>
    <col min="5118" max="5119" width="18" style="179" customWidth="1"/>
    <col min="5120" max="5120" width="22.21875" style="179" customWidth="1"/>
    <col min="5121" max="5121" width="18" style="179" customWidth="1"/>
    <col min="5122" max="5122" width="22.33203125" style="179" customWidth="1"/>
    <col min="5123" max="5123" width="35.33203125" style="179" customWidth="1"/>
    <col min="5124" max="5125" width="17.6640625" style="179" customWidth="1"/>
    <col min="5126" max="5126" width="11.44140625" style="179"/>
    <col min="5127" max="5127" width="11.5546875" style="179" bestFit="1" customWidth="1"/>
    <col min="5128" max="5128" width="0" style="179" hidden="1" customWidth="1"/>
    <col min="5129" max="5367" width="11.44140625" style="179"/>
    <col min="5368" max="5368" width="12.109375" style="179" customWidth="1"/>
    <col min="5369" max="5369" width="70" style="179" customWidth="1"/>
    <col min="5370" max="5370" width="21.6640625" style="179" customWidth="1"/>
    <col min="5371" max="5372" width="18" style="179" customWidth="1"/>
    <col min="5373" max="5373" width="21.6640625" style="179" customWidth="1"/>
    <col min="5374" max="5375" width="18" style="179" customWidth="1"/>
    <col min="5376" max="5376" width="22.21875" style="179" customWidth="1"/>
    <col min="5377" max="5377" width="18" style="179" customWidth="1"/>
    <col min="5378" max="5378" width="22.33203125" style="179" customWidth="1"/>
    <col min="5379" max="5379" width="35.33203125" style="179" customWidth="1"/>
    <col min="5380" max="5381" width="17.6640625" style="179" customWidth="1"/>
    <col min="5382" max="5382" width="11.44140625" style="179"/>
    <col min="5383" max="5383" width="11.5546875" style="179" bestFit="1" customWidth="1"/>
    <col min="5384" max="5384" width="0" style="179" hidden="1" customWidth="1"/>
    <col min="5385" max="5623" width="11.44140625" style="179"/>
    <col min="5624" max="5624" width="12.109375" style="179" customWidth="1"/>
    <col min="5625" max="5625" width="70" style="179" customWidth="1"/>
    <col min="5626" max="5626" width="21.6640625" style="179" customWidth="1"/>
    <col min="5627" max="5628" width="18" style="179" customWidth="1"/>
    <col min="5629" max="5629" width="21.6640625" style="179" customWidth="1"/>
    <col min="5630" max="5631" width="18" style="179" customWidth="1"/>
    <col min="5632" max="5632" width="22.21875" style="179" customWidth="1"/>
    <col min="5633" max="5633" width="18" style="179" customWidth="1"/>
    <col min="5634" max="5634" width="22.33203125" style="179" customWidth="1"/>
    <col min="5635" max="5635" width="35.33203125" style="179" customWidth="1"/>
    <col min="5636" max="5637" width="17.6640625" style="179" customWidth="1"/>
    <col min="5638" max="5638" width="11.44140625" style="179"/>
    <col min="5639" max="5639" width="11.5546875" style="179" bestFit="1" customWidth="1"/>
    <col min="5640" max="5640" width="0" style="179" hidden="1" customWidth="1"/>
    <col min="5641" max="5879" width="11.44140625" style="179"/>
    <col min="5880" max="5880" width="12.109375" style="179" customWidth="1"/>
    <col min="5881" max="5881" width="70" style="179" customWidth="1"/>
    <col min="5882" max="5882" width="21.6640625" style="179" customWidth="1"/>
    <col min="5883" max="5884" width="18" style="179" customWidth="1"/>
    <col min="5885" max="5885" width="21.6640625" style="179" customWidth="1"/>
    <col min="5886" max="5887" width="18" style="179" customWidth="1"/>
    <col min="5888" max="5888" width="22.21875" style="179" customWidth="1"/>
    <col min="5889" max="5889" width="18" style="179" customWidth="1"/>
    <col min="5890" max="5890" width="22.33203125" style="179" customWidth="1"/>
    <col min="5891" max="5891" width="35.33203125" style="179" customWidth="1"/>
    <col min="5892" max="5893" width="17.6640625" style="179" customWidth="1"/>
    <col min="5894" max="5894" width="11.44140625" style="179"/>
    <col min="5895" max="5895" width="11.5546875" style="179" bestFit="1" customWidth="1"/>
    <col min="5896" max="5896" width="0" style="179" hidden="1" customWidth="1"/>
    <col min="5897" max="6135" width="11.44140625" style="179"/>
    <col min="6136" max="6136" width="12.109375" style="179" customWidth="1"/>
    <col min="6137" max="6137" width="70" style="179" customWidth="1"/>
    <col min="6138" max="6138" width="21.6640625" style="179" customWidth="1"/>
    <col min="6139" max="6140" width="18" style="179" customWidth="1"/>
    <col min="6141" max="6141" width="21.6640625" style="179" customWidth="1"/>
    <col min="6142" max="6143" width="18" style="179" customWidth="1"/>
    <col min="6144" max="6144" width="22.21875" style="179" customWidth="1"/>
    <col min="6145" max="6145" width="18" style="179" customWidth="1"/>
    <col min="6146" max="6146" width="22.33203125" style="179" customWidth="1"/>
    <col min="6147" max="6147" width="35.33203125" style="179" customWidth="1"/>
    <col min="6148" max="6149" width="17.6640625" style="179" customWidth="1"/>
    <col min="6150" max="6150" width="11.44140625" style="179"/>
    <col min="6151" max="6151" width="11.5546875" style="179" bestFit="1" customWidth="1"/>
    <col min="6152" max="6152" width="0" style="179" hidden="1" customWidth="1"/>
    <col min="6153" max="6391" width="11.44140625" style="179"/>
    <col min="6392" max="6392" width="12.109375" style="179" customWidth="1"/>
    <col min="6393" max="6393" width="70" style="179" customWidth="1"/>
    <col min="6394" max="6394" width="21.6640625" style="179" customWidth="1"/>
    <col min="6395" max="6396" width="18" style="179" customWidth="1"/>
    <col min="6397" max="6397" width="21.6640625" style="179" customWidth="1"/>
    <col min="6398" max="6399" width="18" style="179" customWidth="1"/>
    <col min="6400" max="6400" width="22.21875" style="179" customWidth="1"/>
    <col min="6401" max="6401" width="18" style="179" customWidth="1"/>
    <col min="6402" max="6402" width="22.33203125" style="179" customWidth="1"/>
    <col min="6403" max="6403" width="35.33203125" style="179" customWidth="1"/>
    <col min="6404" max="6405" width="17.6640625" style="179" customWidth="1"/>
    <col min="6406" max="6406" width="11.44140625" style="179"/>
    <col min="6407" max="6407" width="11.5546875" style="179" bestFit="1" customWidth="1"/>
    <col min="6408" max="6408" width="0" style="179" hidden="1" customWidth="1"/>
    <col min="6409" max="6647" width="11.44140625" style="179"/>
    <col min="6648" max="6648" width="12.109375" style="179" customWidth="1"/>
    <col min="6649" max="6649" width="70" style="179" customWidth="1"/>
    <col min="6650" max="6650" width="21.6640625" style="179" customWidth="1"/>
    <col min="6651" max="6652" width="18" style="179" customWidth="1"/>
    <col min="6653" max="6653" width="21.6640625" style="179" customWidth="1"/>
    <col min="6654" max="6655" width="18" style="179" customWidth="1"/>
    <col min="6656" max="6656" width="22.21875" style="179" customWidth="1"/>
    <col min="6657" max="6657" width="18" style="179" customWidth="1"/>
    <col min="6658" max="6658" width="22.33203125" style="179" customWidth="1"/>
    <col min="6659" max="6659" width="35.33203125" style="179" customWidth="1"/>
    <col min="6660" max="6661" width="17.6640625" style="179" customWidth="1"/>
    <col min="6662" max="6662" width="11.44140625" style="179"/>
    <col min="6663" max="6663" width="11.5546875" style="179" bestFit="1" customWidth="1"/>
    <col min="6664" max="6664" width="0" style="179" hidden="1" customWidth="1"/>
    <col min="6665" max="6903" width="11.44140625" style="179"/>
    <col min="6904" max="6904" width="12.109375" style="179" customWidth="1"/>
    <col min="6905" max="6905" width="70" style="179" customWidth="1"/>
    <col min="6906" max="6906" width="21.6640625" style="179" customWidth="1"/>
    <col min="6907" max="6908" width="18" style="179" customWidth="1"/>
    <col min="6909" max="6909" width="21.6640625" style="179" customWidth="1"/>
    <col min="6910" max="6911" width="18" style="179" customWidth="1"/>
    <col min="6912" max="6912" width="22.21875" style="179" customWidth="1"/>
    <col min="6913" max="6913" width="18" style="179" customWidth="1"/>
    <col min="6914" max="6914" width="22.33203125" style="179" customWidth="1"/>
    <col min="6915" max="6915" width="35.33203125" style="179" customWidth="1"/>
    <col min="6916" max="6917" width="17.6640625" style="179" customWidth="1"/>
    <col min="6918" max="6918" width="11.44140625" style="179"/>
    <col min="6919" max="6919" width="11.5546875" style="179" bestFit="1" customWidth="1"/>
    <col min="6920" max="6920" width="0" style="179" hidden="1" customWidth="1"/>
    <col min="6921" max="7159" width="11.44140625" style="179"/>
    <col min="7160" max="7160" width="12.109375" style="179" customWidth="1"/>
    <col min="7161" max="7161" width="70" style="179" customWidth="1"/>
    <col min="7162" max="7162" width="21.6640625" style="179" customWidth="1"/>
    <col min="7163" max="7164" width="18" style="179" customWidth="1"/>
    <col min="7165" max="7165" width="21.6640625" style="179" customWidth="1"/>
    <col min="7166" max="7167" width="18" style="179" customWidth="1"/>
    <col min="7168" max="7168" width="22.21875" style="179" customWidth="1"/>
    <col min="7169" max="7169" width="18" style="179" customWidth="1"/>
    <col min="7170" max="7170" width="22.33203125" style="179" customWidth="1"/>
    <col min="7171" max="7171" width="35.33203125" style="179" customWidth="1"/>
    <col min="7172" max="7173" width="17.6640625" style="179" customWidth="1"/>
    <col min="7174" max="7174" width="11.44140625" style="179"/>
    <col min="7175" max="7175" width="11.5546875" style="179" bestFit="1" customWidth="1"/>
    <col min="7176" max="7176" width="0" style="179" hidden="1" customWidth="1"/>
    <col min="7177" max="7415" width="11.44140625" style="179"/>
    <col min="7416" max="7416" width="12.109375" style="179" customWidth="1"/>
    <col min="7417" max="7417" width="70" style="179" customWidth="1"/>
    <col min="7418" max="7418" width="21.6640625" style="179" customWidth="1"/>
    <col min="7419" max="7420" width="18" style="179" customWidth="1"/>
    <col min="7421" max="7421" width="21.6640625" style="179" customWidth="1"/>
    <col min="7422" max="7423" width="18" style="179" customWidth="1"/>
    <col min="7424" max="7424" width="22.21875" style="179" customWidth="1"/>
    <col min="7425" max="7425" width="18" style="179" customWidth="1"/>
    <col min="7426" max="7426" width="22.33203125" style="179" customWidth="1"/>
    <col min="7427" max="7427" width="35.33203125" style="179" customWidth="1"/>
    <col min="7428" max="7429" width="17.6640625" style="179" customWidth="1"/>
    <col min="7430" max="7430" width="11.44140625" style="179"/>
    <col min="7431" max="7431" width="11.5546875" style="179" bestFit="1" customWidth="1"/>
    <col min="7432" max="7432" width="0" style="179" hidden="1" customWidth="1"/>
    <col min="7433" max="7671" width="11.44140625" style="179"/>
    <col min="7672" max="7672" width="12.109375" style="179" customWidth="1"/>
    <col min="7673" max="7673" width="70" style="179" customWidth="1"/>
    <col min="7674" max="7674" width="21.6640625" style="179" customWidth="1"/>
    <col min="7675" max="7676" width="18" style="179" customWidth="1"/>
    <col min="7677" max="7677" width="21.6640625" style="179" customWidth="1"/>
    <col min="7678" max="7679" width="18" style="179" customWidth="1"/>
    <col min="7680" max="7680" width="22.21875" style="179" customWidth="1"/>
    <col min="7681" max="7681" width="18" style="179" customWidth="1"/>
    <col min="7682" max="7682" width="22.33203125" style="179" customWidth="1"/>
    <col min="7683" max="7683" width="35.33203125" style="179" customWidth="1"/>
    <col min="7684" max="7685" width="17.6640625" style="179" customWidth="1"/>
    <col min="7686" max="7686" width="11.44140625" style="179"/>
    <col min="7687" max="7687" width="11.5546875" style="179" bestFit="1" customWidth="1"/>
    <col min="7688" max="7688" width="0" style="179" hidden="1" customWidth="1"/>
    <col min="7689" max="7927" width="11.44140625" style="179"/>
    <col min="7928" max="7928" width="12.109375" style="179" customWidth="1"/>
    <col min="7929" max="7929" width="70" style="179" customWidth="1"/>
    <col min="7930" max="7930" width="21.6640625" style="179" customWidth="1"/>
    <col min="7931" max="7932" width="18" style="179" customWidth="1"/>
    <col min="7933" max="7933" width="21.6640625" style="179" customWidth="1"/>
    <col min="7934" max="7935" width="18" style="179" customWidth="1"/>
    <col min="7936" max="7936" width="22.21875" style="179" customWidth="1"/>
    <col min="7937" max="7937" width="18" style="179" customWidth="1"/>
    <col min="7938" max="7938" width="22.33203125" style="179" customWidth="1"/>
    <col min="7939" max="7939" width="35.33203125" style="179" customWidth="1"/>
    <col min="7940" max="7941" width="17.6640625" style="179" customWidth="1"/>
    <col min="7942" max="7942" width="11.44140625" style="179"/>
    <col min="7943" max="7943" width="11.5546875" style="179" bestFit="1" customWidth="1"/>
    <col min="7944" max="7944" width="0" style="179" hidden="1" customWidth="1"/>
    <col min="7945" max="8183" width="11.44140625" style="179"/>
    <col min="8184" max="8184" width="12.109375" style="179" customWidth="1"/>
    <col min="8185" max="8185" width="70" style="179" customWidth="1"/>
    <col min="8186" max="8186" width="21.6640625" style="179" customWidth="1"/>
    <col min="8187" max="8188" width="18" style="179" customWidth="1"/>
    <col min="8189" max="8189" width="21.6640625" style="179" customWidth="1"/>
    <col min="8190" max="8191" width="18" style="179" customWidth="1"/>
    <col min="8192" max="8192" width="22.21875" style="179" customWidth="1"/>
    <col min="8193" max="8193" width="18" style="179" customWidth="1"/>
    <col min="8194" max="8194" width="22.33203125" style="179" customWidth="1"/>
    <col min="8195" max="8195" width="35.33203125" style="179" customWidth="1"/>
    <col min="8196" max="8197" width="17.6640625" style="179" customWidth="1"/>
    <col min="8198" max="8198" width="11.44140625" style="179"/>
    <col min="8199" max="8199" width="11.5546875" style="179" bestFit="1" customWidth="1"/>
    <col min="8200" max="8200" width="0" style="179" hidden="1" customWidth="1"/>
    <col min="8201" max="8439" width="11.44140625" style="179"/>
    <col min="8440" max="8440" width="12.109375" style="179" customWidth="1"/>
    <col min="8441" max="8441" width="70" style="179" customWidth="1"/>
    <col min="8442" max="8442" width="21.6640625" style="179" customWidth="1"/>
    <col min="8443" max="8444" width="18" style="179" customWidth="1"/>
    <col min="8445" max="8445" width="21.6640625" style="179" customWidth="1"/>
    <col min="8446" max="8447" width="18" style="179" customWidth="1"/>
    <col min="8448" max="8448" width="22.21875" style="179" customWidth="1"/>
    <col min="8449" max="8449" width="18" style="179" customWidth="1"/>
    <col min="8450" max="8450" width="22.33203125" style="179" customWidth="1"/>
    <col min="8451" max="8451" width="35.33203125" style="179" customWidth="1"/>
    <col min="8452" max="8453" width="17.6640625" style="179" customWidth="1"/>
    <col min="8454" max="8454" width="11.44140625" style="179"/>
    <col min="8455" max="8455" width="11.5546875" style="179" bestFit="1" customWidth="1"/>
    <col min="8456" max="8456" width="0" style="179" hidden="1" customWidth="1"/>
    <col min="8457" max="8695" width="11.44140625" style="179"/>
    <col min="8696" max="8696" width="12.109375" style="179" customWidth="1"/>
    <col min="8697" max="8697" width="70" style="179" customWidth="1"/>
    <col min="8698" max="8698" width="21.6640625" style="179" customWidth="1"/>
    <col min="8699" max="8700" width="18" style="179" customWidth="1"/>
    <col min="8701" max="8701" width="21.6640625" style="179" customWidth="1"/>
    <col min="8702" max="8703" width="18" style="179" customWidth="1"/>
    <col min="8704" max="8704" width="22.21875" style="179" customWidth="1"/>
    <col min="8705" max="8705" width="18" style="179" customWidth="1"/>
    <col min="8706" max="8706" width="22.33203125" style="179" customWidth="1"/>
    <col min="8707" max="8707" width="35.33203125" style="179" customWidth="1"/>
    <col min="8708" max="8709" width="17.6640625" style="179" customWidth="1"/>
    <col min="8710" max="8710" width="11.44140625" style="179"/>
    <col min="8711" max="8711" width="11.5546875" style="179" bestFit="1" customWidth="1"/>
    <col min="8712" max="8712" width="0" style="179" hidden="1" customWidth="1"/>
    <col min="8713" max="8951" width="11.44140625" style="179"/>
    <col min="8952" max="8952" width="12.109375" style="179" customWidth="1"/>
    <col min="8953" max="8953" width="70" style="179" customWidth="1"/>
    <col min="8954" max="8954" width="21.6640625" style="179" customWidth="1"/>
    <col min="8955" max="8956" width="18" style="179" customWidth="1"/>
    <col min="8957" max="8957" width="21.6640625" style="179" customWidth="1"/>
    <col min="8958" max="8959" width="18" style="179" customWidth="1"/>
    <col min="8960" max="8960" width="22.21875" style="179" customWidth="1"/>
    <col min="8961" max="8961" width="18" style="179" customWidth="1"/>
    <col min="8962" max="8962" width="22.33203125" style="179" customWidth="1"/>
    <col min="8963" max="8963" width="35.33203125" style="179" customWidth="1"/>
    <col min="8964" max="8965" width="17.6640625" style="179" customWidth="1"/>
    <col min="8966" max="8966" width="11.44140625" style="179"/>
    <col min="8967" max="8967" width="11.5546875" style="179" bestFit="1" customWidth="1"/>
    <col min="8968" max="8968" width="0" style="179" hidden="1" customWidth="1"/>
    <col min="8969" max="9207" width="11.44140625" style="179"/>
    <col min="9208" max="9208" width="12.109375" style="179" customWidth="1"/>
    <col min="9209" max="9209" width="70" style="179" customWidth="1"/>
    <col min="9210" max="9210" width="21.6640625" style="179" customWidth="1"/>
    <col min="9211" max="9212" width="18" style="179" customWidth="1"/>
    <col min="9213" max="9213" width="21.6640625" style="179" customWidth="1"/>
    <col min="9214" max="9215" width="18" style="179" customWidth="1"/>
    <col min="9216" max="9216" width="22.21875" style="179" customWidth="1"/>
    <col min="9217" max="9217" width="18" style="179" customWidth="1"/>
    <col min="9218" max="9218" width="22.33203125" style="179" customWidth="1"/>
    <col min="9219" max="9219" width="35.33203125" style="179" customWidth="1"/>
    <col min="9220" max="9221" width="17.6640625" style="179" customWidth="1"/>
    <col min="9222" max="9222" width="11.44140625" style="179"/>
    <col min="9223" max="9223" width="11.5546875" style="179" bestFit="1" customWidth="1"/>
    <col min="9224" max="9224" width="0" style="179" hidden="1" customWidth="1"/>
    <col min="9225" max="9463" width="11.44140625" style="179"/>
    <col min="9464" max="9464" width="12.109375" style="179" customWidth="1"/>
    <col min="9465" max="9465" width="70" style="179" customWidth="1"/>
    <col min="9466" max="9466" width="21.6640625" style="179" customWidth="1"/>
    <col min="9467" max="9468" width="18" style="179" customWidth="1"/>
    <col min="9469" max="9469" width="21.6640625" style="179" customWidth="1"/>
    <col min="9470" max="9471" width="18" style="179" customWidth="1"/>
    <col min="9472" max="9472" width="22.21875" style="179" customWidth="1"/>
    <col min="9473" max="9473" width="18" style="179" customWidth="1"/>
    <col min="9474" max="9474" width="22.33203125" style="179" customWidth="1"/>
    <col min="9475" max="9475" width="35.33203125" style="179" customWidth="1"/>
    <col min="9476" max="9477" width="17.6640625" style="179" customWidth="1"/>
    <col min="9478" max="9478" width="11.44140625" style="179"/>
    <col min="9479" max="9479" width="11.5546875" style="179" bestFit="1" customWidth="1"/>
    <col min="9480" max="9480" width="0" style="179" hidden="1" customWidth="1"/>
    <col min="9481" max="9719" width="11.44140625" style="179"/>
    <col min="9720" max="9720" width="12.109375" style="179" customWidth="1"/>
    <col min="9721" max="9721" width="70" style="179" customWidth="1"/>
    <col min="9722" max="9722" width="21.6640625" style="179" customWidth="1"/>
    <col min="9723" max="9724" width="18" style="179" customWidth="1"/>
    <col min="9725" max="9725" width="21.6640625" style="179" customWidth="1"/>
    <col min="9726" max="9727" width="18" style="179" customWidth="1"/>
    <col min="9728" max="9728" width="22.21875" style="179" customWidth="1"/>
    <col min="9729" max="9729" width="18" style="179" customWidth="1"/>
    <col min="9730" max="9730" width="22.33203125" style="179" customWidth="1"/>
    <col min="9731" max="9731" width="35.33203125" style="179" customWidth="1"/>
    <col min="9732" max="9733" width="17.6640625" style="179" customWidth="1"/>
    <col min="9734" max="9734" width="11.44140625" style="179"/>
    <col min="9735" max="9735" width="11.5546875" style="179" bestFit="1" customWidth="1"/>
    <col min="9736" max="9736" width="0" style="179" hidden="1" customWidth="1"/>
    <col min="9737" max="9975" width="11.44140625" style="179"/>
    <col min="9976" max="9976" width="12.109375" style="179" customWidth="1"/>
    <col min="9977" max="9977" width="70" style="179" customWidth="1"/>
    <col min="9978" max="9978" width="21.6640625" style="179" customWidth="1"/>
    <col min="9979" max="9980" width="18" style="179" customWidth="1"/>
    <col min="9981" max="9981" width="21.6640625" style="179" customWidth="1"/>
    <col min="9982" max="9983" width="18" style="179" customWidth="1"/>
    <col min="9984" max="9984" width="22.21875" style="179" customWidth="1"/>
    <col min="9985" max="9985" width="18" style="179" customWidth="1"/>
    <col min="9986" max="9986" width="22.33203125" style="179" customWidth="1"/>
    <col min="9987" max="9987" width="35.33203125" style="179" customWidth="1"/>
    <col min="9988" max="9989" width="17.6640625" style="179" customWidth="1"/>
    <col min="9990" max="9990" width="11.44140625" style="179"/>
    <col min="9991" max="9991" width="11.5546875" style="179" bestFit="1" customWidth="1"/>
    <col min="9992" max="9992" width="0" style="179" hidden="1" customWidth="1"/>
    <col min="9993" max="10231" width="11.44140625" style="179"/>
    <col min="10232" max="10232" width="12.109375" style="179" customWidth="1"/>
    <col min="10233" max="10233" width="70" style="179" customWidth="1"/>
    <col min="10234" max="10234" width="21.6640625" style="179" customWidth="1"/>
    <col min="10235" max="10236" width="18" style="179" customWidth="1"/>
    <col min="10237" max="10237" width="21.6640625" style="179" customWidth="1"/>
    <col min="10238" max="10239" width="18" style="179" customWidth="1"/>
    <col min="10240" max="10240" width="22.21875" style="179" customWidth="1"/>
    <col min="10241" max="10241" width="18" style="179" customWidth="1"/>
    <col min="10242" max="10242" width="22.33203125" style="179" customWidth="1"/>
    <col min="10243" max="10243" width="35.33203125" style="179" customWidth="1"/>
    <col min="10244" max="10245" width="17.6640625" style="179" customWidth="1"/>
    <col min="10246" max="10246" width="11.44140625" style="179"/>
    <col min="10247" max="10247" width="11.5546875" style="179" bestFit="1" customWidth="1"/>
    <col min="10248" max="10248" width="0" style="179" hidden="1" customWidth="1"/>
    <col min="10249" max="10487" width="11.44140625" style="179"/>
    <col min="10488" max="10488" width="12.109375" style="179" customWidth="1"/>
    <col min="10489" max="10489" width="70" style="179" customWidth="1"/>
    <col min="10490" max="10490" width="21.6640625" style="179" customWidth="1"/>
    <col min="10491" max="10492" width="18" style="179" customWidth="1"/>
    <col min="10493" max="10493" width="21.6640625" style="179" customWidth="1"/>
    <col min="10494" max="10495" width="18" style="179" customWidth="1"/>
    <col min="10496" max="10496" width="22.21875" style="179" customWidth="1"/>
    <col min="10497" max="10497" width="18" style="179" customWidth="1"/>
    <col min="10498" max="10498" width="22.33203125" style="179" customWidth="1"/>
    <col min="10499" max="10499" width="35.33203125" style="179" customWidth="1"/>
    <col min="10500" max="10501" width="17.6640625" style="179" customWidth="1"/>
    <col min="10502" max="10502" width="11.44140625" style="179"/>
    <col min="10503" max="10503" width="11.5546875" style="179" bestFit="1" customWidth="1"/>
    <col min="10504" max="10504" width="0" style="179" hidden="1" customWidth="1"/>
    <col min="10505" max="10743" width="11.44140625" style="179"/>
    <col min="10744" max="10744" width="12.109375" style="179" customWidth="1"/>
    <col min="10745" max="10745" width="70" style="179" customWidth="1"/>
    <col min="10746" max="10746" width="21.6640625" style="179" customWidth="1"/>
    <col min="10747" max="10748" width="18" style="179" customWidth="1"/>
    <col min="10749" max="10749" width="21.6640625" style="179" customWidth="1"/>
    <col min="10750" max="10751" width="18" style="179" customWidth="1"/>
    <col min="10752" max="10752" width="22.21875" style="179" customWidth="1"/>
    <col min="10753" max="10753" width="18" style="179" customWidth="1"/>
    <col min="10754" max="10754" width="22.33203125" style="179" customWidth="1"/>
    <col min="10755" max="10755" width="35.33203125" style="179" customWidth="1"/>
    <col min="10756" max="10757" width="17.6640625" style="179" customWidth="1"/>
    <col min="10758" max="10758" width="11.44140625" style="179"/>
    <col min="10759" max="10759" width="11.5546875" style="179" bestFit="1" customWidth="1"/>
    <col min="10760" max="10760" width="0" style="179" hidden="1" customWidth="1"/>
    <col min="10761" max="10999" width="11.44140625" style="179"/>
    <col min="11000" max="11000" width="12.109375" style="179" customWidth="1"/>
    <col min="11001" max="11001" width="70" style="179" customWidth="1"/>
    <col min="11002" max="11002" width="21.6640625" style="179" customWidth="1"/>
    <col min="11003" max="11004" width="18" style="179" customWidth="1"/>
    <col min="11005" max="11005" width="21.6640625" style="179" customWidth="1"/>
    <col min="11006" max="11007" width="18" style="179" customWidth="1"/>
    <col min="11008" max="11008" width="22.21875" style="179" customWidth="1"/>
    <col min="11009" max="11009" width="18" style="179" customWidth="1"/>
    <col min="11010" max="11010" width="22.33203125" style="179" customWidth="1"/>
    <col min="11011" max="11011" width="35.33203125" style="179" customWidth="1"/>
    <col min="11012" max="11013" width="17.6640625" style="179" customWidth="1"/>
    <col min="11014" max="11014" width="11.44140625" style="179"/>
    <col min="11015" max="11015" width="11.5546875" style="179" bestFit="1" customWidth="1"/>
    <col min="11016" max="11016" width="0" style="179" hidden="1" customWidth="1"/>
    <col min="11017" max="11255" width="11.44140625" style="179"/>
    <col min="11256" max="11256" width="12.109375" style="179" customWidth="1"/>
    <col min="11257" max="11257" width="70" style="179" customWidth="1"/>
    <col min="11258" max="11258" width="21.6640625" style="179" customWidth="1"/>
    <col min="11259" max="11260" width="18" style="179" customWidth="1"/>
    <col min="11261" max="11261" width="21.6640625" style="179" customWidth="1"/>
    <col min="11262" max="11263" width="18" style="179" customWidth="1"/>
    <col min="11264" max="11264" width="22.21875" style="179" customWidth="1"/>
    <col min="11265" max="11265" width="18" style="179" customWidth="1"/>
    <col min="11266" max="11266" width="22.33203125" style="179" customWidth="1"/>
    <col min="11267" max="11267" width="35.33203125" style="179" customWidth="1"/>
    <col min="11268" max="11269" width="17.6640625" style="179" customWidth="1"/>
    <col min="11270" max="11270" width="11.44140625" style="179"/>
    <col min="11271" max="11271" width="11.5546875" style="179" bestFit="1" customWidth="1"/>
    <col min="11272" max="11272" width="0" style="179" hidden="1" customWidth="1"/>
    <col min="11273" max="11511" width="11.44140625" style="179"/>
    <col min="11512" max="11512" width="12.109375" style="179" customWidth="1"/>
    <col min="11513" max="11513" width="70" style="179" customWidth="1"/>
    <col min="11514" max="11514" width="21.6640625" style="179" customWidth="1"/>
    <col min="11515" max="11516" width="18" style="179" customWidth="1"/>
    <col min="11517" max="11517" width="21.6640625" style="179" customWidth="1"/>
    <col min="11518" max="11519" width="18" style="179" customWidth="1"/>
    <col min="11520" max="11520" width="22.21875" style="179" customWidth="1"/>
    <col min="11521" max="11521" width="18" style="179" customWidth="1"/>
    <col min="11522" max="11522" width="22.33203125" style="179" customWidth="1"/>
    <col min="11523" max="11523" width="35.33203125" style="179" customWidth="1"/>
    <col min="11524" max="11525" width="17.6640625" style="179" customWidth="1"/>
    <col min="11526" max="11526" width="11.44140625" style="179"/>
    <col min="11527" max="11527" width="11.5546875" style="179" bestFit="1" customWidth="1"/>
    <col min="11528" max="11528" width="0" style="179" hidden="1" customWidth="1"/>
    <col min="11529" max="11767" width="11.44140625" style="179"/>
    <col min="11768" max="11768" width="12.109375" style="179" customWidth="1"/>
    <col min="11769" max="11769" width="70" style="179" customWidth="1"/>
    <col min="11770" max="11770" width="21.6640625" style="179" customWidth="1"/>
    <col min="11771" max="11772" width="18" style="179" customWidth="1"/>
    <col min="11773" max="11773" width="21.6640625" style="179" customWidth="1"/>
    <col min="11774" max="11775" width="18" style="179" customWidth="1"/>
    <col min="11776" max="11776" width="22.21875" style="179" customWidth="1"/>
    <col min="11777" max="11777" width="18" style="179" customWidth="1"/>
    <col min="11778" max="11778" width="22.33203125" style="179" customWidth="1"/>
    <col min="11779" max="11779" width="35.33203125" style="179" customWidth="1"/>
    <col min="11780" max="11781" width="17.6640625" style="179" customWidth="1"/>
    <col min="11782" max="11782" width="11.44140625" style="179"/>
    <col min="11783" max="11783" width="11.5546875" style="179" bestFit="1" customWidth="1"/>
    <col min="11784" max="11784" width="0" style="179" hidden="1" customWidth="1"/>
    <col min="11785" max="12023" width="11.44140625" style="179"/>
    <col min="12024" max="12024" width="12.109375" style="179" customWidth="1"/>
    <col min="12025" max="12025" width="70" style="179" customWidth="1"/>
    <col min="12026" max="12026" width="21.6640625" style="179" customWidth="1"/>
    <col min="12027" max="12028" width="18" style="179" customWidth="1"/>
    <col min="12029" max="12029" width="21.6640625" style="179" customWidth="1"/>
    <col min="12030" max="12031" width="18" style="179" customWidth="1"/>
    <col min="12032" max="12032" width="22.21875" style="179" customWidth="1"/>
    <col min="12033" max="12033" width="18" style="179" customWidth="1"/>
    <col min="12034" max="12034" width="22.33203125" style="179" customWidth="1"/>
    <col min="12035" max="12035" width="35.33203125" style="179" customWidth="1"/>
    <col min="12036" max="12037" width="17.6640625" style="179" customWidth="1"/>
    <col min="12038" max="12038" width="11.44140625" style="179"/>
    <col min="12039" max="12039" width="11.5546875" style="179" bestFit="1" customWidth="1"/>
    <col min="12040" max="12040" width="0" style="179" hidden="1" customWidth="1"/>
    <col min="12041" max="12279" width="11.44140625" style="179"/>
    <col min="12280" max="12280" width="12.109375" style="179" customWidth="1"/>
    <col min="12281" max="12281" width="70" style="179" customWidth="1"/>
    <col min="12282" max="12282" width="21.6640625" style="179" customWidth="1"/>
    <col min="12283" max="12284" width="18" style="179" customWidth="1"/>
    <col min="12285" max="12285" width="21.6640625" style="179" customWidth="1"/>
    <col min="12286" max="12287" width="18" style="179" customWidth="1"/>
    <col min="12288" max="12288" width="22.21875" style="179" customWidth="1"/>
    <col min="12289" max="12289" width="18" style="179" customWidth="1"/>
    <col min="12290" max="12290" width="22.33203125" style="179" customWidth="1"/>
    <col min="12291" max="12291" width="35.33203125" style="179" customWidth="1"/>
    <col min="12292" max="12293" width="17.6640625" style="179" customWidth="1"/>
    <col min="12294" max="12294" width="11.44140625" style="179"/>
    <col min="12295" max="12295" width="11.5546875" style="179" bestFit="1" customWidth="1"/>
    <col min="12296" max="12296" width="0" style="179" hidden="1" customWidth="1"/>
    <col min="12297" max="12535" width="11.44140625" style="179"/>
    <col min="12536" max="12536" width="12.109375" style="179" customWidth="1"/>
    <col min="12537" max="12537" width="70" style="179" customWidth="1"/>
    <col min="12538" max="12538" width="21.6640625" style="179" customWidth="1"/>
    <col min="12539" max="12540" width="18" style="179" customWidth="1"/>
    <col min="12541" max="12541" width="21.6640625" style="179" customWidth="1"/>
    <col min="12542" max="12543" width="18" style="179" customWidth="1"/>
    <col min="12544" max="12544" width="22.21875" style="179" customWidth="1"/>
    <col min="12545" max="12545" width="18" style="179" customWidth="1"/>
    <col min="12546" max="12546" width="22.33203125" style="179" customWidth="1"/>
    <col min="12547" max="12547" width="35.33203125" style="179" customWidth="1"/>
    <col min="12548" max="12549" width="17.6640625" style="179" customWidth="1"/>
    <col min="12550" max="12550" width="11.44140625" style="179"/>
    <col min="12551" max="12551" width="11.5546875" style="179" bestFit="1" customWidth="1"/>
    <col min="12552" max="12552" width="0" style="179" hidden="1" customWidth="1"/>
    <col min="12553" max="12791" width="11.44140625" style="179"/>
    <col min="12792" max="12792" width="12.109375" style="179" customWidth="1"/>
    <col min="12793" max="12793" width="70" style="179" customWidth="1"/>
    <col min="12794" max="12794" width="21.6640625" style="179" customWidth="1"/>
    <col min="12795" max="12796" width="18" style="179" customWidth="1"/>
    <col min="12797" max="12797" width="21.6640625" style="179" customWidth="1"/>
    <col min="12798" max="12799" width="18" style="179" customWidth="1"/>
    <col min="12800" max="12800" width="22.21875" style="179" customWidth="1"/>
    <col min="12801" max="12801" width="18" style="179" customWidth="1"/>
    <col min="12802" max="12802" width="22.33203125" style="179" customWidth="1"/>
    <col min="12803" max="12803" width="35.33203125" style="179" customWidth="1"/>
    <col min="12804" max="12805" width="17.6640625" style="179" customWidth="1"/>
    <col min="12806" max="12806" width="11.44140625" style="179"/>
    <col min="12807" max="12807" width="11.5546875" style="179" bestFit="1" customWidth="1"/>
    <col min="12808" max="12808" width="0" style="179" hidden="1" customWidth="1"/>
    <col min="12809" max="13047" width="11.44140625" style="179"/>
    <col min="13048" max="13048" width="12.109375" style="179" customWidth="1"/>
    <col min="13049" max="13049" width="70" style="179" customWidth="1"/>
    <col min="13050" max="13050" width="21.6640625" style="179" customWidth="1"/>
    <col min="13051" max="13052" width="18" style="179" customWidth="1"/>
    <col min="13053" max="13053" width="21.6640625" style="179" customWidth="1"/>
    <col min="13054" max="13055" width="18" style="179" customWidth="1"/>
    <col min="13056" max="13056" width="22.21875" style="179" customWidth="1"/>
    <col min="13057" max="13057" width="18" style="179" customWidth="1"/>
    <col min="13058" max="13058" width="22.33203125" style="179" customWidth="1"/>
    <col min="13059" max="13059" width="35.33203125" style="179" customWidth="1"/>
    <col min="13060" max="13061" width="17.6640625" style="179" customWidth="1"/>
    <col min="13062" max="13062" width="11.44140625" style="179"/>
    <col min="13063" max="13063" width="11.5546875" style="179" bestFit="1" customWidth="1"/>
    <col min="13064" max="13064" width="0" style="179" hidden="1" customWidth="1"/>
    <col min="13065" max="13303" width="11.44140625" style="179"/>
    <col min="13304" max="13304" width="12.109375" style="179" customWidth="1"/>
    <col min="13305" max="13305" width="70" style="179" customWidth="1"/>
    <col min="13306" max="13306" width="21.6640625" style="179" customWidth="1"/>
    <col min="13307" max="13308" width="18" style="179" customWidth="1"/>
    <col min="13309" max="13309" width="21.6640625" style="179" customWidth="1"/>
    <col min="13310" max="13311" width="18" style="179" customWidth="1"/>
    <col min="13312" max="13312" width="22.21875" style="179" customWidth="1"/>
    <col min="13313" max="13313" width="18" style="179" customWidth="1"/>
    <col min="13314" max="13314" width="22.33203125" style="179" customWidth="1"/>
    <col min="13315" max="13315" width="35.33203125" style="179" customWidth="1"/>
    <col min="13316" max="13317" width="17.6640625" style="179" customWidth="1"/>
    <col min="13318" max="13318" width="11.44140625" style="179"/>
    <col min="13319" max="13319" width="11.5546875" style="179" bestFit="1" customWidth="1"/>
    <col min="13320" max="13320" width="0" style="179" hidden="1" customWidth="1"/>
    <col min="13321" max="13559" width="11.44140625" style="179"/>
    <col min="13560" max="13560" width="12.109375" style="179" customWidth="1"/>
    <col min="13561" max="13561" width="70" style="179" customWidth="1"/>
    <col min="13562" max="13562" width="21.6640625" style="179" customWidth="1"/>
    <col min="13563" max="13564" width="18" style="179" customWidth="1"/>
    <col min="13565" max="13565" width="21.6640625" style="179" customWidth="1"/>
    <col min="13566" max="13567" width="18" style="179" customWidth="1"/>
    <col min="13568" max="13568" width="22.21875" style="179" customWidth="1"/>
    <col min="13569" max="13569" width="18" style="179" customWidth="1"/>
    <col min="13570" max="13570" width="22.33203125" style="179" customWidth="1"/>
    <col min="13571" max="13571" width="35.33203125" style="179" customWidth="1"/>
    <col min="13572" max="13573" width="17.6640625" style="179" customWidth="1"/>
    <col min="13574" max="13574" width="11.44140625" style="179"/>
    <col min="13575" max="13575" width="11.5546875" style="179" bestFit="1" customWidth="1"/>
    <col min="13576" max="13576" width="0" style="179" hidden="1" customWidth="1"/>
    <col min="13577" max="13815" width="11.44140625" style="179"/>
    <col min="13816" max="13816" width="12.109375" style="179" customWidth="1"/>
    <col min="13817" max="13817" width="70" style="179" customWidth="1"/>
    <col min="13818" max="13818" width="21.6640625" style="179" customWidth="1"/>
    <col min="13819" max="13820" width="18" style="179" customWidth="1"/>
    <col min="13821" max="13821" width="21.6640625" style="179" customWidth="1"/>
    <col min="13822" max="13823" width="18" style="179" customWidth="1"/>
    <col min="13824" max="13824" width="22.21875" style="179" customWidth="1"/>
    <col min="13825" max="13825" width="18" style="179" customWidth="1"/>
    <col min="13826" max="13826" width="22.33203125" style="179" customWidth="1"/>
    <col min="13827" max="13827" width="35.33203125" style="179" customWidth="1"/>
    <col min="13828" max="13829" width="17.6640625" style="179" customWidth="1"/>
    <col min="13830" max="13830" width="11.44140625" style="179"/>
    <col min="13831" max="13831" width="11.5546875" style="179" bestFit="1" customWidth="1"/>
    <col min="13832" max="13832" width="0" style="179" hidden="1" customWidth="1"/>
    <col min="13833" max="14071" width="11.44140625" style="179"/>
    <col min="14072" max="14072" width="12.109375" style="179" customWidth="1"/>
    <col min="14073" max="14073" width="70" style="179" customWidth="1"/>
    <col min="14074" max="14074" width="21.6640625" style="179" customWidth="1"/>
    <col min="14075" max="14076" width="18" style="179" customWidth="1"/>
    <col min="14077" max="14077" width="21.6640625" style="179" customWidth="1"/>
    <col min="14078" max="14079" width="18" style="179" customWidth="1"/>
    <col min="14080" max="14080" width="22.21875" style="179" customWidth="1"/>
    <col min="14081" max="14081" width="18" style="179" customWidth="1"/>
    <col min="14082" max="14082" width="22.33203125" style="179" customWidth="1"/>
    <col min="14083" max="14083" width="35.33203125" style="179" customWidth="1"/>
    <col min="14084" max="14085" width="17.6640625" style="179" customWidth="1"/>
    <col min="14086" max="14086" width="11.44140625" style="179"/>
    <col min="14087" max="14087" width="11.5546875" style="179" bestFit="1" customWidth="1"/>
    <col min="14088" max="14088" width="0" style="179" hidden="1" customWidth="1"/>
    <col min="14089" max="14327" width="11.44140625" style="179"/>
    <col min="14328" max="14328" width="12.109375" style="179" customWidth="1"/>
    <col min="14329" max="14329" width="70" style="179" customWidth="1"/>
    <col min="14330" max="14330" width="21.6640625" style="179" customWidth="1"/>
    <col min="14331" max="14332" width="18" style="179" customWidth="1"/>
    <col min="14333" max="14333" width="21.6640625" style="179" customWidth="1"/>
    <col min="14334" max="14335" width="18" style="179" customWidth="1"/>
    <col min="14336" max="14336" width="22.21875" style="179" customWidth="1"/>
    <col min="14337" max="14337" width="18" style="179" customWidth="1"/>
    <col min="14338" max="14338" width="22.33203125" style="179" customWidth="1"/>
    <col min="14339" max="14339" width="35.33203125" style="179" customWidth="1"/>
    <col min="14340" max="14341" width="17.6640625" style="179" customWidth="1"/>
    <col min="14342" max="14342" width="11.44140625" style="179"/>
    <col min="14343" max="14343" width="11.5546875" style="179" bestFit="1" customWidth="1"/>
    <col min="14344" max="14344" width="0" style="179" hidden="1" customWidth="1"/>
    <col min="14345" max="14583" width="11.44140625" style="179"/>
    <col min="14584" max="14584" width="12.109375" style="179" customWidth="1"/>
    <col min="14585" max="14585" width="70" style="179" customWidth="1"/>
    <col min="14586" max="14586" width="21.6640625" style="179" customWidth="1"/>
    <col min="14587" max="14588" width="18" style="179" customWidth="1"/>
    <col min="14589" max="14589" width="21.6640625" style="179" customWidth="1"/>
    <col min="14590" max="14591" width="18" style="179" customWidth="1"/>
    <col min="14592" max="14592" width="22.21875" style="179" customWidth="1"/>
    <col min="14593" max="14593" width="18" style="179" customWidth="1"/>
    <col min="14594" max="14594" width="22.33203125" style="179" customWidth="1"/>
    <col min="14595" max="14595" width="35.33203125" style="179" customWidth="1"/>
    <col min="14596" max="14597" width="17.6640625" style="179" customWidth="1"/>
    <col min="14598" max="14598" width="11.44140625" style="179"/>
    <col min="14599" max="14599" width="11.5546875" style="179" bestFit="1" customWidth="1"/>
    <col min="14600" max="14600" width="0" style="179" hidden="1" customWidth="1"/>
    <col min="14601" max="14839" width="11.44140625" style="179"/>
    <col min="14840" max="14840" width="12.109375" style="179" customWidth="1"/>
    <col min="14841" max="14841" width="70" style="179" customWidth="1"/>
    <col min="14842" max="14842" width="21.6640625" style="179" customWidth="1"/>
    <col min="14843" max="14844" width="18" style="179" customWidth="1"/>
    <col min="14845" max="14845" width="21.6640625" style="179" customWidth="1"/>
    <col min="14846" max="14847" width="18" style="179" customWidth="1"/>
    <col min="14848" max="14848" width="22.21875" style="179" customWidth="1"/>
    <col min="14849" max="14849" width="18" style="179" customWidth="1"/>
    <col min="14850" max="14850" width="22.33203125" style="179" customWidth="1"/>
    <col min="14851" max="14851" width="35.33203125" style="179" customWidth="1"/>
    <col min="14852" max="14853" width="17.6640625" style="179" customWidth="1"/>
    <col min="14854" max="14854" width="11.44140625" style="179"/>
    <col min="14855" max="14855" width="11.5546875" style="179" bestFit="1" customWidth="1"/>
    <col min="14856" max="14856" width="0" style="179" hidden="1" customWidth="1"/>
    <col min="14857" max="15095" width="11.44140625" style="179"/>
    <col min="15096" max="15096" width="12.109375" style="179" customWidth="1"/>
    <col min="15097" max="15097" width="70" style="179" customWidth="1"/>
    <col min="15098" max="15098" width="21.6640625" style="179" customWidth="1"/>
    <col min="15099" max="15100" width="18" style="179" customWidth="1"/>
    <col min="15101" max="15101" width="21.6640625" style="179" customWidth="1"/>
    <col min="15102" max="15103" width="18" style="179" customWidth="1"/>
    <col min="15104" max="15104" width="22.21875" style="179" customWidth="1"/>
    <col min="15105" max="15105" width="18" style="179" customWidth="1"/>
    <col min="15106" max="15106" width="22.33203125" style="179" customWidth="1"/>
    <col min="15107" max="15107" width="35.33203125" style="179" customWidth="1"/>
    <col min="15108" max="15109" width="17.6640625" style="179" customWidth="1"/>
    <col min="15110" max="15110" width="11.44140625" style="179"/>
    <col min="15111" max="15111" width="11.5546875" style="179" bestFit="1" customWidth="1"/>
    <col min="15112" max="15112" width="0" style="179" hidden="1" customWidth="1"/>
    <col min="15113" max="15351" width="11.44140625" style="179"/>
    <col min="15352" max="15352" width="12.109375" style="179" customWidth="1"/>
    <col min="15353" max="15353" width="70" style="179" customWidth="1"/>
    <col min="15354" max="15354" width="21.6640625" style="179" customWidth="1"/>
    <col min="15355" max="15356" width="18" style="179" customWidth="1"/>
    <col min="15357" max="15357" width="21.6640625" style="179" customWidth="1"/>
    <col min="15358" max="15359" width="18" style="179" customWidth="1"/>
    <col min="15360" max="15360" width="22.21875" style="179" customWidth="1"/>
    <col min="15361" max="15361" width="18" style="179" customWidth="1"/>
    <col min="15362" max="15362" width="22.33203125" style="179" customWidth="1"/>
    <col min="15363" max="15363" width="35.33203125" style="179" customWidth="1"/>
    <col min="15364" max="15365" width="17.6640625" style="179" customWidth="1"/>
    <col min="15366" max="15366" width="11.44140625" style="179"/>
    <col min="15367" max="15367" width="11.5546875" style="179" bestFit="1" customWidth="1"/>
    <col min="15368" max="15368" width="0" style="179" hidden="1" customWidth="1"/>
    <col min="15369" max="15607" width="11.44140625" style="179"/>
    <col min="15608" max="15608" width="12.109375" style="179" customWidth="1"/>
    <col min="15609" max="15609" width="70" style="179" customWidth="1"/>
    <col min="15610" max="15610" width="21.6640625" style="179" customWidth="1"/>
    <col min="15611" max="15612" width="18" style="179" customWidth="1"/>
    <col min="15613" max="15613" width="21.6640625" style="179" customWidth="1"/>
    <col min="15614" max="15615" width="18" style="179" customWidth="1"/>
    <col min="15616" max="15616" width="22.21875" style="179" customWidth="1"/>
    <col min="15617" max="15617" width="18" style="179" customWidth="1"/>
    <col min="15618" max="15618" width="22.33203125" style="179" customWidth="1"/>
    <col min="15619" max="15619" width="35.33203125" style="179" customWidth="1"/>
    <col min="15620" max="15621" width="17.6640625" style="179" customWidth="1"/>
    <col min="15622" max="15622" width="11.44140625" style="179"/>
    <col min="15623" max="15623" width="11.5546875" style="179" bestFit="1" customWidth="1"/>
    <col min="15624" max="15624" width="0" style="179" hidden="1" customWidth="1"/>
    <col min="15625" max="15863" width="11.44140625" style="179"/>
    <col min="15864" max="15864" width="12.109375" style="179" customWidth="1"/>
    <col min="15865" max="15865" width="70" style="179" customWidth="1"/>
    <col min="15866" max="15866" width="21.6640625" style="179" customWidth="1"/>
    <col min="15867" max="15868" width="18" style="179" customWidth="1"/>
    <col min="15869" max="15869" width="21.6640625" style="179" customWidth="1"/>
    <col min="15870" max="15871" width="18" style="179" customWidth="1"/>
    <col min="15872" max="15872" width="22.21875" style="179" customWidth="1"/>
    <col min="15873" max="15873" width="18" style="179" customWidth="1"/>
    <col min="15874" max="15874" width="22.33203125" style="179" customWidth="1"/>
    <col min="15875" max="15875" width="35.33203125" style="179" customWidth="1"/>
    <col min="15876" max="15877" width="17.6640625" style="179" customWidth="1"/>
    <col min="15878" max="15878" width="11.44140625" style="179"/>
    <col min="15879" max="15879" width="11.5546875" style="179" bestFit="1" customWidth="1"/>
    <col min="15880" max="15880" width="0" style="179" hidden="1" customWidth="1"/>
    <col min="15881" max="16119" width="11.44140625" style="179"/>
    <col min="16120" max="16120" width="12.109375" style="179" customWidth="1"/>
    <col min="16121" max="16121" width="70" style="179" customWidth="1"/>
    <col min="16122" max="16122" width="21.6640625" style="179" customWidth="1"/>
    <col min="16123" max="16124" width="18" style="179" customWidth="1"/>
    <col min="16125" max="16125" width="21.6640625" style="179" customWidth="1"/>
    <col min="16126" max="16127" width="18" style="179" customWidth="1"/>
    <col min="16128" max="16128" width="22.21875" style="179" customWidth="1"/>
    <col min="16129" max="16129" width="18" style="179" customWidth="1"/>
    <col min="16130" max="16130" width="22.33203125" style="179" customWidth="1"/>
    <col min="16131" max="16131" width="35.33203125" style="179" customWidth="1"/>
    <col min="16132" max="16133" width="17.6640625" style="179" customWidth="1"/>
    <col min="16134" max="16134" width="11.44140625" style="179"/>
    <col min="16135" max="16135" width="11.5546875" style="179" bestFit="1" customWidth="1"/>
    <col min="16136" max="16136" width="0" style="179" hidden="1" customWidth="1"/>
    <col min="16137" max="16384" width="11.44140625" style="179"/>
  </cols>
  <sheetData>
    <row r="1" spans="1:16" ht="34.950000000000003" customHeight="1" x14ac:dyDescent="0.2">
      <c r="A1" s="223"/>
      <c r="B1" s="579" t="s">
        <v>765</v>
      </c>
      <c r="C1" s="580"/>
      <c r="D1" s="580"/>
      <c r="E1" s="580"/>
      <c r="F1" s="580"/>
      <c r="G1" s="581"/>
      <c r="H1" s="224"/>
      <c r="J1" s="179"/>
      <c r="M1" s="179"/>
      <c r="P1" s="226" t="s">
        <v>0</v>
      </c>
    </row>
    <row r="2" spans="1:16" s="229" customFormat="1" ht="14.25" customHeight="1" thickBot="1" x14ac:dyDescent="0.25">
      <c r="A2" s="223"/>
      <c r="B2" s="227"/>
      <c r="C2" s="228"/>
      <c r="D2" s="228"/>
      <c r="F2" s="228"/>
      <c r="G2" s="228"/>
      <c r="H2" s="230"/>
      <c r="I2" s="225"/>
      <c r="K2" s="225"/>
      <c r="L2" s="225"/>
      <c r="N2" s="225"/>
      <c r="O2" s="225"/>
      <c r="P2" s="231" t="s">
        <v>1</v>
      </c>
    </row>
    <row r="3" spans="1:16" ht="21" thickBot="1" x14ac:dyDescent="0.25">
      <c r="A3" s="232" t="s">
        <v>241</v>
      </c>
      <c r="B3" s="233" t="s">
        <v>2</v>
      </c>
      <c r="C3" s="234"/>
      <c r="D3" s="235"/>
      <c r="F3" s="236"/>
      <c r="G3" s="237" t="s">
        <v>660</v>
      </c>
      <c r="I3" s="179"/>
      <c r="J3" s="238" t="s">
        <v>548</v>
      </c>
      <c r="K3" s="179"/>
      <c r="L3" s="179"/>
      <c r="M3" s="239" t="s">
        <v>656</v>
      </c>
      <c r="N3" s="240"/>
    </row>
    <row r="4" spans="1:16" ht="21" hidden="1" customHeight="1" thickBot="1" x14ac:dyDescent="0.25">
      <c r="A4" s="223"/>
      <c r="B4" s="242" t="s">
        <v>4</v>
      </c>
      <c r="C4" s="179" t="s">
        <v>5</v>
      </c>
      <c r="D4" s="235"/>
      <c r="F4" s="236"/>
      <c r="G4" s="243" t="s">
        <v>661</v>
      </c>
      <c r="H4" s="244"/>
      <c r="L4" s="241"/>
      <c r="M4" s="246"/>
      <c r="N4" s="240"/>
    </row>
    <row r="5" spans="1:16" ht="21" hidden="1" customHeight="1" thickBot="1" x14ac:dyDescent="0.25">
      <c r="A5" s="223"/>
      <c r="B5" s="242" t="s">
        <v>6</v>
      </c>
      <c r="C5" s="247" t="s">
        <v>7</v>
      </c>
      <c r="D5" s="235"/>
      <c r="F5" s="236"/>
      <c r="G5" s="248"/>
      <c r="H5" s="244"/>
      <c r="L5" s="241"/>
      <c r="M5" s="246"/>
      <c r="N5" s="240"/>
    </row>
    <row r="6" spans="1:16" ht="21" customHeight="1" x14ac:dyDescent="0.2">
      <c r="A6" s="249" t="s">
        <v>460</v>
      </c>
      <c r="B6" s="250" t="s">
        <v>8</v>
      </c>
      <c r="C6" s="251" t="s">
        <v>9</v>
      </c>
      <c r="D6" s="252"/>
      <c r="F6" s="236"/>
      <c r="G6" s="253" t="s">
        <v>659</v>
      </c>
      <c r="H6" s="244"/>
      <c r="J6" s="254" t="str">
        <f>IF(OR(J23="Incomplet",J37="Incomplet",J48="Incomplet",J53="Incomplet",J61="Incomplet",J70="Incomplet",J79="Incomplet",J85="Incomplet",J10="Incomplet",J19="Incomplet",J16="Incomplet"),"Incomplet","OK")</f>
        <v>OK</v>
      </c>
      <c r="L6" s="241"/>
      <c r="M6" s="173"/>
      <c r="N6" s="240"/>
    </row>
    <row r="7" spans="1:16" ht="21" customHeight="1" thickBot="1" x14ac:dyDescent="0.25">
      <c r="A7" s="249" t="s">
        <v>452</v>
      </c>
      <c r="B7" s="255" t="s">
        <v>10</v>
      </c>
      <c r="C7" s="256" t="s">
        <v>9</v>
      </c>
      <c r="D7" s="252"/>
      <c r="E7" s="252"/>
      <c r="F7" s="257"/>
      <c r="H7" s="244"/>
      <c r="I7" s="257"/>
      <c r="J7" s="258"/>
      <c r="K7" s="257"/>
      <c r="L7" s="241"/>
      <c r="M7" s="174"/>
      <c r="N7" s="240"/>
    </row>
    <row r="8" spans="1:16" ht="21" customHeight="1" x14ac:dyDescent="0.2">
      <c r="A8" s="249" t="s">
        <v>453</v>
      </c>
      <c r="B8" s="255" t="s">
        <v>11</v>
      </c>
      <c r="C8" s="256" t="s">
        <v>9</v>
      </c>
      <c r="D8" s="252"/>
      <c r="E8" s="252"/>
      <c r="H8" s="244"/>
      <c r="I8" s="582" t="s">
        <v>548</v>
      </c>
      <c r="J8" s="583"/>
      <c r="K8" s="584"/>
      <c r="L8" s="244"/>
      <c r="M8" s="174"/>
      <c r="N8" s="240"/>
    </row>
    <row r="9" spans="1:16" ht="21" customHeight="1" x14ac:dyDescent="0.2">
      <c r="A9" s="249" t="s">
        <v>461</v>
      </c>
      <c r="B9" s="255" t="s">
        <v>12</v>
      </c>
      <c r="C9" s="256" t="s">
        <v>9</v>
      </c>
      <c r="D9" s="252"/>
      <c r="E9" s="252"/>
      <c r="H9" s="244"/>
      <c r="I9" s="259"/>
      <c r="J9" s="260"/>
      <c r="K9" s="261"/>
      <c r="L9" s="244"/>
      <c r="M9" s="174"/>
      <c r="N9" s="240"/>
    </row>
    <row r="10" spans="1:16" ht="21" customHeight="1" thickBot="1" x14ac:dyDescent="0.25">
      <c r="A10" s="249" t="s">
        <v>454</v>
      </c>
      <c r="B10" s="262" t="s">
        <v>14</v>
      </c>
      <c r="C10" s="166" t="s">
        <v>766</v>
      </c>
      <c r="D10" s="252"/>
      <c r="E10" s="252"/>
      <c r="H10" s="244"/>
      <c r="I10" s="263"/>
      <c r="J10" s="267" t="str">
        <f>IF(C10="","Incomplet","OK")</f>
        <v>OK</v>
      </c>
      <c r="K10" s="264"/>
      <c r="L10" s="244"/>
      <c r="M10" s="174"/>
      <c r="N10" s="240"/>
    </row>
    <row r="11" spans="1:16" s="229" customFormat="1" x14ac:dyDescent="0.2">
      <c r="A11" s="249"/>
      <c r="B11" s="265"/>
      <c r="C11" s="266"/>
      <c r="D11" s="252"/>
      <c r="E11" s="252"/>
      <c r="F11" s="179"/>
      <c r="G11" s="179"/>
      <c r="H11" s="244"/>
      <c r="I11" s="263"/>
      <c r="J11" s="267"/>
      <c r="K11" s="264"/>
      <c r="L11" s="244"/>
      <c r="M11" s="174"/>
      <c r="N11" s="240"/>
      <c r="O11" s="225"/>
      <c r="P11" s="225"/>
    </row>
    <row r="12" spans="1:16" s="229" customFormat="1" ht="10.8" thickBot="1" x14ac:dyDescent="0.25">
      <c r="A12" s="249"/>
      <c r="B12" s="268"/>
      <c r="C12" s="269"/>
      <c r="D12" s="270"/>
      <c r="E12" s="270"/>
      <c r="F12" s="270"/>
      <c r="G12" s="257"/>
      <c r="H12" s="244"/>
      <c r="I12" s="263"/>
      <c r="J12" s="267"/>
      <c r="K12" s="264"/>
      <c r="L12" s="244"/>
      <c r="M12" s="174"/>
      <c r="N12" s="240"/>
      <c r="O12" s="225"/>
      <c r="P12" s="225"/>
    </row>
    <row r="13" spans="1:16" s="229" customFormat="1" ht="21" customHeight="1" thickBot="1" x14ac:dyDescent="0.25">
      <c r="A13" s="249"/>
      <c r="B13" s="591" t="s">
        <v>776</v>
      </c>
      <c r="C13" s="592"/>
      <c r="D13" s="592"/>
      <c r="E13" s="592"/>
      <c r="F13" s="592"/>
      <c r="G13" s="592"/>
      <c r="H13" s="244"/>
      <c r="I13" s="263"/>
      <c r="J13" s="267"/>
      <c r="K13" s="264"/>
      <c r="L13" s="244"/>
      <c r="M13" s="174"/>
      <c r="N13" s="240"/>
      <c r="O13" s="225"/>
      <c r="P13" s="225"/>
    </row>
    <row r="14" spans="1:16" s="229" customFormat="1" x14ac:dyDescent="0.2">
      <c r="A14" s="249"/>
      <c r="B14" s="271"/>
      <c r="C14" s="272"/>
      <c r="D14" s="272"/>
      <c r="E14" s="272"/>
      <c r="F14" s="272"/>
      <c r="G14" s="273"/>
      <c r="H14" s="244"/>
      <c r="I14" s="263"/>
      <c r="J14" s="267"/>
      <c r="K14" s="264"/>
      <c r="L14" s="244"/>
      <c r="M14" s="174"/>
      <c r="N14" s="240"/>
      <c r="O14" s="225"/>
      <c r="P14" s="225" t="s">
        <v>674</v>
      </c>
    </row>
    <row r="15" spans="1:16" s="229" customFormat="1" ht="10.8" thickBot="1" x14ac:dyDescent="0.25">
      <c r="A15" s="249"/>
      <c r="B15" s="255" t="s">
        <v>772</v>
      </c>
      <c r="C15" s="562">
        <v>46022</v>
      </c>
      <c r="D15" s="272"/>
      <c r="E15" s="272"/>
      <c r="F15" s="272"/>
      <c r="G15" s="279"/>
      <c r="H15" s="244"/>
      <c r="I15" s="263"/>
      <c r="J15" s="267"/>
      <c r="K15" s="264"/>
      <c r="L15" s="244"/>
      <c r="M15" s="174"/>
      <c r="N15" s="240"/>
      <c r="O15" s="225"/>
      <c r="P15" s="225"/>
    </row>
    <row r="16" spans="1:16" s="229" customFormat="1" ht="21" thickBot="1" x14ac:dyDescent="0.25">
      <c r="A16" s="249"/>
      <c r="B16" s="255" t="s">
        <v>773</v>
      </c>
      <c r="C16" s="166" t="s">
        <v>774</v>
      </c>
      <c r="D16" s="272"/>
      <c r="E16" s="272"/>
      <c r="F16" s="272"/>
      <c r="G16" s="279"/>
      <c r="H16" s="244"/>
      <c r="I16" s="263"/>
      <c r="J16" s="267" t="str">
        <f>IF(AND(C15&lt;&gt;"",C16&lt;&gt;""),"OK","Incomplet")</f>
        <v>OK</v>
      </c>
      <c r="K16" s="264"/>
      <c r="L16" s="244"/>
      <c r="M16" s="174"/>
      <c r="N16" s="240"/>
      <c r="O16" s="225"/>
      <c r="P16" s="225"/>
    </row>
    <row r="17" spans="1:16" s="229" customFormat="1" x14ac:dyDescent="0.2">
      <c r="A17" s="249"/>
      <c r="B17" s="280"/>
      <c r="C17" s="272"/>
      <c r="D17" s="272"/>
      <c r="E17" s="272"/>
      <c r="F17" s="272"/>
      <c r="G17" s="279"/>
      <c r="H17" s="244"/>
      <c r="I17" s="263"/>
      <c r="J17" s="267"/>
      <c r="K17" s="264"/>
      <c r="L17" s="244"/>
      <c r="M17" s="174"/>
      <c r="N17" s="240"/>
      <c r="O17" s="225"/>
      <c r="P17" s="225"/>
    </row>
    <row r="18" spans="1:16" s="229" customFormat="1" ht="10.8" thickBot="1" x14ac:dyDescent="0.25">
      <c r="A18" s="249" t="s">
        <v>448</v>
      </c>
      <c r="B18" s="255" t="s">
        <v>100</v>
      </c>
      <c r="C18" s="166" t="s">
        <v>767</v>
      </c>
      <c r="D18" s="272"/>
      <c r="F18" s="272"/>
      <c r="G18" s="274"/>
      <c r="H18" s="244"/>
      <c r="I18" s="263"/>
      <c r="J18" s="267"/>
      <c r="K18" s="264"/>
      <c r="L18" s="244"/>
      <c r="M18" s="174"/>
      <c r="N18" s="240"/>
      <c r="O18" s="225"/>
      <c r="P18" s="225" t="s">
        <v>671</v>
      </c>
    </row>
    <row r="19" spans="1:16" s="229" customFormat="1" ht="10.8" thickBot="1" x14ac:dyDescent="0.25">
      <c r="A19" s="249" t="s">
        <v>449</v>
      </c>
      <c r="B19" s="255" t="s">
        <v>101</v>
      </c>
      <c r="C19" s="167"/>
      <c r="D19" s="272"/>
      <c r="F19" s="272"/>
      <c r="G19" s="274"/>
      <c r="H19" s="244"/>
      <c r="I19" s="263"/>
      <c r="J19" s="267" t="str">
        <f>IF(C18="","Incomplet",IF(C18="Oui",IF(C19="","Incomplet","OK"),IF(C18="Non","OK","Incomplet")))</f>
        <v>OK</v>
      </c>
      <c r="K19" s="264"/>
      <c r="L19" s="244"/>
      <c r="M19" s="174"/>
      <c r="N19" s="240"/>
      <c r="O19" s="225"/>
      <c r="P19" s="225" t="s">
        <v>672</v>
      </c>
    </row>
    <row r="20" spans="1:16" s="229" customFormat="1" x14ac:dyDescent="0.2">
      <c r="A20" s="249"/>
      <c r="B20" s="275"/>
      <c r="C20" s="272"/>
      <c r="D20" s="272"/>
      <c r="F20" s="272"/>
      <c r="G20" s="276"/>
      <c r="H20" s="244"/>
      <c r="I20" s="263"/>
      <c r="J20" s="267"/>
      <c r="K20" s="264"/>
      <c r="L20" s="244"/>
      <c r="M20" s="174"/>
      <c r="N20" s="240"/>
      <c r="O20" s="225"/>
      <c r="P20" s="225" t="s">
        <v>673</v>
      </c>
    </row>
    <row r="21" spans="1:16" s="229" customFormat="1" ht="21" thickBot="1" x14ac:dyDescent="0.25">
      <c r="A21" s="249" t="s">
        <v>450</v>
      </c>
      <c r="B21" s="255" t="s">
        <v>102</v>
      </c>
      <c r="C21" s="166" t="s">
        <v>767</v>
      </c>
      <c r="D21" s="272"/>
      <c r="F21" s="272"/>
      <c r="G21" s="274"/>
      <c r="H21" s="244"/>
      <c r="I21" s="263"/>
      <c r="J21" s="267"/>
      <c r="K21" s="264"/>
      <c r="L21" s="244"/>
      <c r="M21" s="174"/>
      <c r="N21" s="240"/>
      <c r="O21" s="225"/>
      <c r="P21" s="225"/>
    </row>
    <row r="22" spans="1:16" s="229" customFormat="1" x14ac:dyDescent="0.2">
      <c r="A22" s="249"/>
      <c r="B22" s="275"/>
      <c r="C22" s="272"/>
      <c r="D22" s="272"/>
      <c r="F22" s="272"/>
      <c r="G22" s="276"/>
      <c r="H22" s="244"/>
      <c r="I22" s="263"/>
      <c r="J22" s="267"/>
      <c r="K22" s="264"/>
      <c r="L22" s="244"/>
      <c r="M22" s="174"/>
      <c r="N22" s="240"/>
      <c r="O22" s="225"/>
      <c r="P22" s="225"/>
    </row>
    <row r="23" spans="1:16" s="229" customFormat="1" ht="10.8" thickBot="1" x14ac:dyDescent="0.25">
      <c r="A23" s="249" t="s">
        <v>451</v>
      </c>
      <c r="B23" s="255" t="s">
        <v>103</v>
      </c>
      <c r="C23" s="167" t="s">
        <v>775</v>
      </c>
      <c r="D23" s="272"/>
      <c r="F23" s="272"/>
      <c r="G23" s="274"/>
      <c r="H23" s="244"/>
      <c r="I23" s="263"/>
      <c r="J23" s="267" t="str">
        <f>IF(AND(C21&lt;&gt;"",C23&lt;&gt;""),"OK","Incomplet")</f>
        <v>OK</v>
      </c>
      <c r="K23" s="264"/>
      <c r="L23" s="244"/>
      <c r="M23" s="174"/>
      <c r="N23" s="240"/>
      <c r="O23" s="225"/>
      <c r="P23" s="225"/>
    </row>
    <row r="24" spans="1:16" s="229" customFormat="1" x14ac:dyDescent="0.2">
      <c r="A24" s="249"/>
      <c r="B24" s="277"/>
      <c r="C24" s="278"/>
      <c r="D24" s="272"/>
      <c r="E24" s="272"/>
      <c r="F24" s="272"/>
      <c r="G24" s="279"/>
      <c r="H24" s="244"/>
      <c r="I24" s="263"/>
      <c r="J24" s="267"/>
      <c r="K24" s="264"/>
      <c r="L24" s="244"/>
      <c r="M24" s="174"/>
      <c r="N24" s="240"/>
      <c r="O24" s="225"/>
      <c r="P24" s="225"/>
    </row>
    <row r="25" spans="1:16" s="229" customFormat="1" ht="10.8" thickBot="1" x14ac:dyDescent="0.25">
      <c r="A25" s="249"/>
      <c r="B25" s="280"/>
      <c r="C25" s="272"/>
      <c r="D25" s="272"/>
      <c r="E25" s="272"/>
      <c r="F25" s="272"/>
      <c r="G25" s="281"/>
      <c r="H25" s="244"/>
      <c r="I25" s="263"/>
      <c r="J25" s="267"/>
      <c r="K25" s="264"/>
      <c r="L25" s="244"/>
      <c r="M25" s="174"/>
      <c r="N25" s="240"/>
      <c r="O25" s="225"/>
      <c r="P25" s="225"/>
    </row>
    <row r="26" spans="1:16" s="229" customFormat="1" ht="21" customHeight="1" thickBot="1" x14ac:dyDescent="0.25">
      <c r="A26" s="223"/>
      <c r="B26" s="591" t="s">
        <v>777</v>
      </c>
      <c r="C26" s="592"/>
      <c r="D26" s="592"/>
      <c r="E26" s="592"/>
      <c r="F26" s="592"/>
      <c r="G26" s="592"/>
      <c r="H26" s="244"/>
      <c r="I26" s="263"/>
      <c r="J26" s="267"/>
      <c r="K26" s="264"/>
      <c r="L26" s="244"/>
      <c r="M26" s="174"/>
      <c r="N26" s="240"/>
      <c r="O26" s="225"/>
      <c r="P26" s="225"/>
    </row>
    <row r="27" spans="1:16" x14ac:dyDescent="0.2">
      <c r="A27" s="282"/>
      <c r="B27" s="283"/>
      <c r="G27" s="284"/>
      <c r="I27" s="263"/>
      <c r="J27" s="267"/>
      <c r="K27" s="264"/>
      <c r="L27" s="244"/>
      <c r="M27" s="174"/>
      <c r="N27" s="240"/>
    </row>
    <row r="28" spans="1:16" ht="10.8" thickBot="1" x14ac:dyDescent="0.25">
      <c r="A28" s="285"/>
      <c r="G28" s="279"/>
      <c r="I28" s="263"/>
      <c r="J28" s="267"/>
      <c r="K28" s="264"/>
      <c r="L28" s="244"/>
      <c r="M28" s="174"/>
      <c r="N28" s="240"/>
    </row>
    <row r="29" spans="1:16" ht="21" thickBot="1" x14ac:dyDescent="0.25">
      <c r="A29" s="285"/>
      <c r="B29" s="286"/>
      <c r="C29" s="287" t="s">
        <v>120</v>
      </c>
      <c r="D29" s="287" t="s">
        <v>121</v>
      </c>
      <c r="E29" s="288" t="s">
        <v>104</v>
      </c>
      <c r="G29" s="279"/>
      <c r="I29" s="263"/>
      <c r="J29" s="267"/>
      <c r="K29" s="264"/>
      <c r="L29" s="244"/>
      <c r="M29" s="174"/>
      <c r="N29" s="240"/>
    </row>
    <row r="30" spans="1:16" ht="12" thickBot="1" x14ac:dyDescent="0.25">
      <c r="A30" s="289" t="s">
        <v>369</v>
      </c>
      <c r="B30" s="290" t="s">
        <v>270</v>
      </c>
      <c r="C30" s="291" t="s">
        <v>405</v>
      </c>
      <c r="D30" s="291" t="s">
        <v>406</v>
      </c>
      <c r="E30" s="291" t="s">
        <v>407</v>
      </c>
      <c r="G30" s="279"/>
      <c r="I30" s="263"/>
      <c r="J30" s="267"/>
      <c r="K30" s="264"/>
      <c r="L30" s="244"/>
      <c r="M30" s="174"/>
      <c r="N30" s="240"/>
    </row>
    <row r="31" spans="1:16" ht="14.4" customHeight="1" x14ac:dyDescent="0.2">
      <c r="A31" s="249" t="s">
        <v>376</v>
      </c>
      <c r="B31" s="552" t="s">
        <v>792</v>
      </c>
      <c r="C31" s="563">
        <v>15800</v>
      </c>
      <c r="D31" s="563">
        <v>320</v>
      </c>
      <c r="E31" s="564">
        <f>SUM(C31:D31)</f>
        <v>16120</v>
      </c>
      <c r="F31" s="593" t="s">
        <v>763</v>
      </c>
      <c r="G31" s="594"/>
      <c r="I31" s="263"/>
      <c r="J31" s="267"/>
      <c r="K31" s="264"/>
      <c r="L31" s="244"/>
      <c r="M31" s="174"/>
      <c r="N31" s="240"/>
    </row>
    <row r="32" spans="1:16" x14ac:dyDescent="0.2">
      <c r="A32" s="249" t="s">
        <v>377</v>
      </c>
      <c r="B32" s="552" t="s">
        <v>793</v>
      </c>
      <c r="C32" s="565"/>
      <c r="D32" s="565"/>
      <c r="E32" s="564">
        <f t="shared" ref="E32:E36" si="0">SUM(C32:D32)</f>
        <v>0</v>
      </c>
      <c r="F32" s="593"/>
      <c r="G32" s="594"/>
      <c r="I32" s="263"/>
      <c r="J32" s="267"/>
      <c r="K32" s="264"/>
      <c r="L32" s="244"/>
      <c r="M32" s="174"/>
      <c r="N32" s="240"/>
    </row>
    <row r="33" spans="1:16" x14ac:dyDescent="0.2">
      <c r="A33" s="249" t="s">
        <v>378</v>
      </c>
      <c r="B33" s="552" t="s">
        <v>794</v>
      </c>
      <c r="C33" s="565">
        <v>1200</v>
      </c>
      <c r="D33" s="565"/>
      <c r="E33" s="564">
        <f t="shared" si="0"/>
        <v>1200</v>
      </c>
      <c r="F33" s="593"/>
      <c r="G33" s="594"/>
      <c r="I33" s="263"/>
      <c r="J33" s="267"/>
      <c r="K33" s="264"/>
      <c r="L33" s="244"/>
      <c r="M33" s="174"/>
      <c r="N33" s="240"/>
    </row>
    <row r="34" spans="1:16" x14ac:dyDescent="0.2">
      <c r="A34" s="249" t="s">
        <v>379</v>
      </c>
      <c r="B34" s="552" t="s">
        <v>795</v>
      </c>
      <c r="C34" s="565">
        <v>500</v>
      </c>
      <c r="D34" s="565"/>
      <c r="E34" s="564">
        <f t="shared" si="0"/>
        <v>500</v>
      </c>
      <c r="F34" s="593"/>
      <c r="G34" s="594"/>
      <c r="I34" s="263"/>
      <c r="J34" s="267"/>
      <c r="K34" s="264"/>
      <c r="L34" s="244"/>
      <c r="M34" s="174"/>
      <c r="N34" s="240"/>
    </row>
    <row r="35" spans="1:16" x14ac:dyDescent="0.2">
      <c r="A35" s="249" t="s">
        <v>380</v>
      </c>
      <c r="B35" s="552" t="s">
        <v>796</v>
      </c>
      <c r="C35" s="565"/>
      <c r="D35" s="565"/>
      <c r="E35" s="564">
        <f t="shared" si="0"/>
        <v>0</v>
      </c>
      <c r="F35" s="593"/>
      <c r="G35" s="594"/>
      <c r="I35" s="263"/>
      <c r="J35" s="267"/>
      <c r="K35" s="264"/>
      <c r="L35" s="244"/>
      <c r="M35" s="174"/>
      <c r="N35" s="240"/>
    </row>
    <row r="36" spans="1:16" ht="10.8" thickBot="1" x14ac:dyDescent="0.25">
      <c r="A36" s="249" t="s">
        <v>381</v>
      </c>
      <c r="B36" s="556" t="s">
        <v>797</v>
      </c>
      <c r="C36" s="566">
        <v>200</v>
      </c>
      <c r="D36" s="566"/>
      <c r="E36" s="564">
        <f t="shared" si="0"/>
        <v>200</v>
      </c>
      <c r="G36" s="279"/>
      <c r="I36" s="263"/>
      <c r="J36" s="267"/>
      <c r="K36" s="264"/>
      <c r="L36" s="244"/>
      <c r="M36" s="174"/>
      <c r="N36" s="240"/>
    </row>
    <row r="37" spans="1:16" ht="10.8" thickBot="1" x14ac:dyDescent="0.25">
      <c r="A37" s="249"/>
      <c r="B37" s="292" t="s">
        <v>13</v>
      </c>
      <c r="C37" s="293">
        <f>+SUM(C31:C36)</f>
        <v>17700</v>
      </c>
      <c r="D37" s="293">
        <f>+SUM(D31:D36)</f>
        <v>320</v>
      </c>
      <c r="E37" s="294">
        <f>SUM(C37:D37)</f>
        <v>18020</v>
      </c>
      <c r="G37" s="279"/>
      <c r="I37" s="263"/>
      <c r="J37" s="267" t="str">
        <f>IF(TOT_H&gt;0,"OK","Incomplet")</f>
        <v>OK</v>
      </c>
      <c r="K37" s="264"/>
      <c r="L37" s="244"/>
      <c r="M37" s="174"/>
      <c r="N37" s="240"/>
    </row>
    <row r="38" spans="1:16" ht="10.8" thickBot="1" x14ac:dyDescent="0.25">
      <c r="B38" s="242"/>
      <c r="G38" s="279"/>
      <c r="I38" s="263"/>
      <c r="J38" s="267"/>
      <c r="K38" s="264"/>
      <c r="L38" s="244"/>
      <c r="M38" s="174"/>
      <c r="N38" s="240"/>
    </row>
    <row r="39" spans="1:16" ht="25.05" customHeight="1" thickBot="1" x14ac:dyDescent="0.25">
      <c r="B39" s="242"/>
      <c r="C39" s="296" t="s">
        <v>798</v>
      </c>
      <c r="D39" s="297" t="s">
        <v>799</v>
      </c>
      <c r="E39" s="570" t="s">
        <v>808</v>
      </c>
      <c r="G39" s="279"/>
      <c r="H39" s="244"/>
      <c r="I39" s="263"/>
      <c r="J39" s="267"/>
      <c r="K39" s="264"/>
      <c r="L39" s="244"/>
      <c r="M39" s="174"/>
      <c r="N39" s="244"/>
      <c r="O39" s="179"/>
      <c r="P39" s="179"/>
    </row>
    <row r="40" spans="1:16" ht="25.05" customHeight="1" thickBot="1" x14ac:dyDescent="0.25">
      <c r="B40" s="242"/>
      <c r="C40" s="298" t="s">
        <v>123</v>
      </c>
      <c r="D40" s="298" t="s">
        <v>123</v>
      </c>
      <c r="G40" s="279"/>
      <c r="H40" s="244"/>
      <c r="I40" s="263"/>
      <c r="J40" s="267"/>
      <c r="K40" s="264"/>
      <c r="L40" s="244"/>
      <c r="M40" s="174"/>
      <c r="N40" s="244"/>
      <c r="O40" s="179"/>
      <c r="P40" s="179"/>
    </row>
    <row r="41" spans="1:16" ht="12" thickBot="1" x14ac:dyDescent="0.25">
      <c r="A41" s="289" t="s">
        <v>369</v>
      </c>
      <c r="B41" s="290" t="s">
        <v>122</v>
      </c>
      <c r="C41" s="299" t="s">
        <v>405</v>
      </c>
      <c r="D41" s="299" t="s">
        <v>406</v>
      </c>
      <c r="G41" s="279"/>
      <c r="H41" s="244"/>
      <c r="I41" s="263"/>
      <c r="J41" s="267"/>
      <c r="K41" s="264"/>
      <c r="L41" s="244"/>
      <c r="M41" s="174"/>
      <c r="N41" s="244"/>
      <c r="O41" s="179"/>
      <c r="P41" s="179"/>
    </row>
    <row r="42" spans="1:16" ht="10.5" customHeight="1" x14ac:dyDescent="0.2">
      <c r="A42" s="249" t="s">
        <v>382</v>
      </c>
      <c r="B42" s="552" t="s">
        <v>105</v>
      </c>
      <c r="C42" s="567">
        <v>125</v>
      </c>
      <c r="D42" s="567">
        <v>132</v>
      </c>
      <c r="E42" s="593" t="s">
        <v>763</v>
      </c>
      <c r="F42" s="595"/>
      <c r="G42" s="279"/>
      <c r="H42" s="244"/>
      <c r="I42" s="263"/>
      <c r="J42" s="267"/>
      <c r="K42" s="264"/>
      <c r="L42" s="244"/>
      <c r="M42" s="174"/>
      <c r="N42" s="244"/>
      <c r="O42" s="179"/>
      <c r="P42" s="179"/>
    </row>
    <row r="43" spans="1:16" s="229" customFormat="1" x14ac:dyDescent="0.2">
      <c r="A43" s="300" t="s">
        <v>383</v>
      </c>
      <c r="B43" s="552" t="s">
        <v>106</v>
      </c>
      <c r="C43" s="568"/>
      <c r="D43" s="568"/>
      <c r="E43" s="593"/>
      <c r="F43" s="595"/>
      <c r="G43" s="279"/>
      <c r="H43" s="179"/>
      <c r="I43" s="263"/>
      <c r="J43" s="267"/>
      <c r="K43" s="264"/>
      <c r="L43" s="244"/>
      <c r="M43" s="174"/>
      <c r="N43" s="240"/>
    </row>
    <row r="44" spans="1:16" s="229" customFormat="1" x14ac:dyDescent="0.2">
      <c r="A44" s="300" t="s">
        <v>384</v>
      </c>
      <c r="B44" s="552" t="s">
        <v>107</v>
      </c>
      <c r="C44" s="568">
        <v>12</v>
      </c>
      <c r="D44" s="568">
        <v>10</v>
      </c>
      <c r="E44" s="593"/>
      <c r="F44" s="595"/>
      <c r="G44" s="279"/>
      <c r="H44" s="179"/>
      <c r="I44" s="263"/>
      <c r="J44" s="267"/>
      <c r="K44" s="264"/>
      <c r="L44" s="244"/>
      <c r="M44" s="174"/>
      <c r="N44" s="240"/>
    </row>
    <row r="45" spans="1:16" s="229" customFormat="1" x14ac:dyDescent="0.2">
      <c r="A45" s="300" t="s">
        <v>385</v>
      </c>
      <c r="B45" s="552" t="s">
        <v>108</v>
      </c>
      <c r="C45" s="568">
        <v>5</v>
      </c>
      <c r="D45" s="568">
        <v>5</v>
      </c>
      <c r="E45" s="593"/>
      <c r="F45" s="595"/>
      <c r="G45" s="279"/>
      <c r="H45" s="179"/>
      <c r="I45" s="263"/>
      <c r="J45" s="267"/>
      <c r="K45" s="264"/>
      <c r="L45" s="244"/>
      <c r="M45" s="174"/>
      <c r="N45" s="240"/>
    </row>
    <row r="46" spans="1:16" s="229" customFormat="1" x14ac:dyDescent="0.2">
      <c r="A46" s="300" t="s">
        <v>386</v>
      </c>
      <c r="B46" s="552" t="s">
        <v>109</v>
      </c>
      <c r="C46" s="568"/>
      <c r="D46" s="568"/>
      <c r="E46" s="593"/>
      <c r="F46" s="595"/>
      <c r="G46" s="279"/>
      <c r="H46" s="179"/>
      <c r="I46" s="263"/>
      <c r="J46" s="267"/>
      <c r="K46" s="264"/>
      <c r="L46" s="244"/>
      <c r="M46" s="174"/>
      <c r="N46" s="240"/>
    </row>
    <row r="47" spans="1:16" s="229" customFormat="1" ht="10.8" thickBot="1" x14ac:dyDescent="0.25">
      <c r="A47" s="300" t="s">
        <v>387</v>
      </c>
      <c r="B47" s="556" t="s">
        <v>110</v>
      </c>
      <c r="C47" s="569">
        <v>3</v>
      </c>
      <c r="D47" s="569">
        <v>2</v>
      </c>
      <c r="G47" s="279"/>
      <c r="H47" s="179"/>
      <c r="I47" s="263"/>
      <c r="J47" s="267"/>
      <c r="K47" s="264"/>
      <c r="L47" s="244"/>
      <c r="M47" s="174"/>
      <c r="N47" s="240"/>
    </row>
    <row r="48" spans="1:16" s="229" customFormat="1" ht="10.8" thickBot="1" x14ac:dyDescent="0.25">
      <c r="A48" s="301"/>
      <c r="B48" s="292" t="s">
        <v>13</v>
      </c>
      <c r="C48" s="294">
        <f>SUM(C42:C47)</f>
        <v>145</v>
      </c>
      <c r="D48" s="294">
        <f>SUM(D42:D47)</f>
        <v>149</v>
      </c>
      <c r="G48" s="279"/>
      <c r="H48" s="179"/>
      <c r="I48" s="263"/>
      <c r="J48" s="267" t="str">
        <f>IF(AND(C48&gt;0,D48&gt;0),"OK","Incomplet")</f>
        <v>OK</v>
      </c>
      <c r="K48" s="264"/>
      <c r="L48" s="244"/>
      <c r="M48" s="174"/>
      <c r="N48" s="240"/>
    </row>
    <row r="49" spans="1:16" s="229" customFormat="1" ht="26.55" customHeight="1" thickBot="1" x14ac:dyDescent="0.25">
      <c r="A49" s="300"/>
      <c r="B49" s="571" t="s">
        <v>809</v>
      </c>
      <c r="C49" s="302"/>
      <c r="G49" s="279"/>
      <c r="H49" s="244"/>
      <c r="I49" s="263"/>
      <c r="J49" s="267"/>
      <c r="K49" s="264"/>
      <c r="L49" s="244"/>
      <c r="M49" s="174"/>
      <c r="N49" s="240"/>
      <c r="O49" s="225"/>
      <c r="P49" s="225"/>
    </row>
    <row r="50" spans="1:16" ht="10.8" thickBot="1" x14ac:dyDescent="0.25">
      <c r="A50" s="300"/>
      <c r="B50" s="303"/>
      <c r="C50" s="297" t="s">
        <v>799</v>
      </c>
      <c r="G50" s="279"/>
      <c r="I50" s="263"/>
      <c r="J50" s="267"/>
      <c r="K50" s="264"/>
      <c r="L50" s="244"/>
      <c r="M50" s="174"/>
      <c r="N50" s="240"/>
      <c r="O50" s="241"/>
      <c r="P50" s="179"/>
    </row>
    <row r="51" spans="1:16" ht="10.8" thickBot="1" x14ac:dyDescent="0.25">
      <c r="A51" s="300"/>
      <c r="B51" s="242"/>
      <c r="C51" s="299" t="s">
        <v>405</v>
      </c>
      <c r="G51" s="279"/>
      <c r="I51" s="263"/>
      <c r="J51" s="267"/>
      <c r="K51" s="264"/>
      <c r="L51" s="244"/>
      <c r="M51" s="174"/>
      <c r="N51" s="240"/>
      <c r="O51" s="241"/>
      <c r="P51" s="179"/>
    </row>
    <row r="52" spans="1:16" ht="10.8" thickBot="1" x14ac:dyDescent="0.25">
      <c r="A52" s="300" t="s">
        <v>388</v>
      </c>
      <c r="B52" s="304" t="s">
        <v>487</v>
      </c>
      <c r="C52" s="156">
        <v>2200</v>
      </c>
      <c r="G52" s="279"/>
      <c r="I52" s="263"/>
      <c r="J52" s="267"/>
      <c r="K52" s="264"/>
      <c r="L52" s="244"/>
      <c r="M52" s="174"/>
      <c r="N52" s="240"/>
      <c r="O52" s="241"/>
      <c r="P52" s="179"/>
    </row>
    <row r="53" spans="1:16" ht="10.8" thickBot="1" x14ac:dyDescent="0.25">
      <c r="A53" s="305" t="s">
        <v>389</v>
      </c>
      <c r="B53" s="304" t="s">
        <v>553</v>
      </c>
      <c r="C53" s="156">
        <v>1800</v>
      </c>
      <c r="G53" s="279"/>
      <c r="I53" s="263"/>
      <c r="J53" s="267" t="str">
        <f>IF(AND(C53&lt;&gt;"",C52&lt;&gt;""),"OK","Incomplet")</f>
        <v>OK</v>
      </c>
      <c r="K53" s="264"/>
      <c r="L53" s="244"/>
      <c r="M53" s="174"/>
      <c r="N53" s="240"/>
      <c r="O53" s="241"/>
      <c r="P53" s="179"/>
    </row>
    <row r="54" spans="1:16" x14ac:dyDescent="0.2">
      <c r="A54" s="305"/>
      <c r="B54" s="306"/>
      <c r="C54" s="307"/>
      <c r="G54" s="279"/>
      <c r="I54" s="263"/>
      <c r="J54" s="267"/>
      <c r="K54" s="264"/>
      <c r="L54" s="244"/>
      <c r="M54" s="174"/>
      <c r="N54" s="240"/>
      <c r="O54" s="241"/>
      <c r="P54" s="179"/>
    </row>
    <row r="55" spans="1:16" x14ac:dyDescent="0.2">
      <c r="B55" s="242"/>
      <c r="G55" s="279"/>
      <c r="I55" s="263"/>
      <c r="J55" s="267"/>
      <c r="K55" s="264"/>
      <c r="L55" s="244"/>
      <c r="M55" s="174"/>
      <c r="N55" s="240"/>
    </row>
    <row r="56" spans="1:16" x14ac:dyDescent="0.2">
      <c r="B56" s="242"/>
      <c r="G56" s="279"/>
      <c r="I56" s="263"/>
      <c r="J56" s="267"/>
      <c r="K56" s="264"/>
      <c r="L56" s="244"/>
      <c r="M56" s="174"/>
      <c r="N56" s="240"/>
    </row>
    <row r="57" spans="1:16" ht="15" customHeight="1" x14ac:dyDescent="0.2">
      <c r="B57" s="585" t="s">
        <v>210</v>
      </c>
      <c r="C57" s="586"/>
      <c r="D57" s="586"/>
      <c r="E57" s="586"/>
      <c r="F57" s="586"/>
      <c r="G57" s="587"/>
      <c r="I57" s="263"/>
      <c r="J57" s="267"/>
      <c r="K57" s="264"/>
      <c r="L57" s="244"/>
      <c r="M57" s="174"/>
      <c r="N57" s="240"/>
      <c r="O57" s="241"/>
      <c r="P57" s="179"/>
    </row>
    <row r="58" spans="1:16" ht="10.8" thickBot="1" x14ac:dyDescent="0.25">
      <c r="B58" s="306"/>
      <c r="C58" s="308"/>
      <c r="D58" s="309"/>
      <c r="G58" s="279"/>
      <c r="I58" s="263"/>
      <c r="J58" s="267"/>
      <c r="K58" s="264"/>
      <c r="L58" s="244"/>
      <c r="M58" s="174"/>
      <c r="N58" s="240"/>
      <c r="O58" s="241"/>
      <c r="P58" s="179"/>
    </row>
    <row r="59" spans="1:16" ht="12" thickBot="1" x14ac:dyDescent="0.25">
      <c r="A59" s="289" t="s">
        <v>369</v>
      </c>
      <c r="B59" s="310"/>
      <c r="C59" s="296" t="s">
        <v>798</v>
      </c>
      <c r="D59" s="297" t="s">
        <v>799</v>
      </c>
      <c r="G59" s="279"/>
      <c r="I59" s="263"/>
      <c r="J59" s="267"/>
      <c r="K59" s="264"/>
      <c r="L59" s="244"/>
      <c r="M59" s="174"/>
      <c r="N59" s="240"/>
      <c r="O59" s="241"/>
      <c r="P59" s="179"/>
    </row>
    <row r="60" spans="1:16" ht="10.8" thickBot="1" x14ac:dyDescent="0.25">
      <c r="B60" s="306"/>
      <c r="C60" s="299" t="s">
        <v>405</v>
      </c>
      <c r="D60" s="299" t="s">
        <v>406</v>
      </c>
      <c r="G60" s="279"/>
      <c r="I60" s="263"/>
      <c r="J60" s="267"/>
      <c r="K60" s="264"/>
      <c r="L60" s="244"/>
      <c r="M60" s="174"/>
      <c r="N60" s="240"/>
      <c r="O60" s="241"/>
      <c r="P60" s="179"/>
    </row>
    <row r="61" spans="1:16" x14ac:dyDescent="0.2">
      <c r="A61" s="249" t="s">
        <v>391</v>
      </c>
      <c r="B61" s="311" t="s">
        <v>211</v>
      </c>
      <c r="C61" s="157" t="s">
        <v>767</v>
      </c>
      <c r="D61" s="158" t="s">
        <v>767</v>
      </c>
      <c r="G61" s="279"/>
      <c r="I61" s="263"/>
      <c r="J61" s="267" t="str">
        <f>IF(AND(C61&lt;&gt;"",D61&lt;&gt;""),"OK","Incomplet")</f>
        <v>OK</v>
      </c>
      <c r="K61" s="264"/>
      <c r="L61" s="244"/>
      <c r="M61" s="174"/>
      <c r="N61" s="240"/>
      <c r="O61" s="241"/>
      <c r="P61" s="179"/>
    </row>
    <row r="62" spans="1:16" x14ac:dyDescent="0.2">
      <c r="A62" s="249" t="s">
        <v>392</v>
      </c>
      <c r="B62" s="312" t="s">
        <v>800</v>
      </c>
      <c r="C62" s="159"/>
      <c r="D62" s="160"/>
      <c r="G62" s="279"/>
      <c r="I62" s="263"/>
      <c r="J62" s="267"/>
      <c r="K62" s="264"/>
      <c r="L62" s="244"/>
      <c r="M62" s="174"/>
      <c r="N62" s="240"/>
      <c r="O62" s="241"/>
      <c r="P62" s="179"/>
    </row>
    <row r="63" spans="1:16" x14ac:dyDescent="0.2">
      <c r="A63" s="249" t="s">
        <v>393</v>
      </c>
      <c r="B63" s="312" t="s">
        <v>801</v>
      </c>
      <c r="C63" s="159"/>
      <c r="D63" s="160"/>
      <c r="G63" s="279"/>
      <c r="I63" s="263"/>
      <c r="J63" s="267"/>
      <c r="K63" s="264"/>
      <c r="L63" s="244"/>
      <c r="M63" s="174"/>
      <c r="N63" s="240"/>
      <c r="O63" s="241"/>
      <c r="P63" s="179"/>
    </row>
    <row r="64" spans="1:16" x14ac:dyDescent="0.2">
      <c r="A64" s="249" t="s">
        <v>394</v>
      </c>
      <c r="B64" s="312" t="s">
        <v>802</v>
      </c>
      <c r="C64" s="159"/>
      <c r="D64" s="160"/>
      <c r="G64" s="279"/>
      <c r="I64" s="263"/>
      <c r="J64" s="267"/>
      <c r="K64" s="264"/>
      <c r="L64" s="244"/>
      <c r="M64" s="174"/>
      <c r="N64" s="240"/>
      <c r="O64" s="241"/>
      <c r="P64" s="179"/>
    </row>
    <row r="65" spans="1:16" x14ac:dyDescent="0.2">
      <c r="A65" s="249" t="s">
        <v>395</v>
      </c>
      <c r="B65" s="312" t="s">
        <v>803</v>
      </c>
      <c r="C65" s="159"/>
      <c r="D65" s="160"/>
      <c r="G65" s="279"/>
      <c r="I65" s="263"/>
      <c r="J65" s="267"/>
      <c r="K65" s="264"/>
      <c r="L65" s="244"/>
      <c r="M65" s="174"/>
      <c r="N65" s="240"/>
      <c r="O65" s="241"/>
      <c r="P65" s="179"/>
    </row>
    <row r="66" spans="1:16" x14ac:dyDescent="0.2">
      <c r="A66" s="249" t="s">
        <v>423</v>
      </c>
      <c r="B66" s="312" t="s">
        <v>804</v>
      </c>
      <c r="C66" s="159"/>
      <c r="D66" s="160"/>
      <c r="G66" s="279"/>
      <c r="I66" s="263"/>
      <c r="J66" s="267"/>
      <c r="K66" s="264"/>
      <c r="L66" s="244"/>
      <c r="M66" s="174"/>
      <c r="N66" s="240"/>
      <c r="O66" s="241"/>
      <c r="P66" s="179"/>
    </row>
    <row r="67" spans="1:16" x14ac:dyDescent="0.2">
      <c r="A67" s="249" t="s">
        <v>397</v>
      </c>
      <c r="B67" s="312" t="s">
        <v>805</v>
      </c>
      <c r="C67" s="159"/>
      <c r="D67" s="160"/>
      <c r="G67" s="279"/>
      <c r="I67" s="263"/>
      <c r="J67" s="267"/>
      <c r="K67" s="264"/>
      <c r="L67" s="244"/>
      <c r="M67" s="174"/>
      <c r="N67" s="240"/>
      <c r="O67" s="241"/>
      <c r="P67" s="179"/>
    </row>
    <row r="68" spans="1:16" x14ac:dyDescent="0.2">
      <c r="A68" s="249"/>
      <c r="B68" s="312" t="s">
        <v>806</v>
      </c>
      <c r="C68" s="159"/>
      <c r="D68" s="160"/>
      <c r="G68" s="279"/>
      <c r="I68" s="263"/>
      <c r="J68" s="267"/>
      <c r="K68" s="264"/>
      <c r="L68" s="244"/>
      <c r="M68" s="174"/>
      <c r="N68" s="240"/>
      <c r="O68" s="241"/>
      <c r="P68" s="179"/>
    </row>
    <row r="69" spans="1:16" ht="10.8" thickBot="1" x14ac:dyDescent="0.25">
      <c r="A69" s="249" t="s">
        <v>396</v>
      </c>
      <c r="B69" s="313" t="s">
        <v>807</v>
      </c>
      <c r="C69" s="161"/>
      <c r="D69" s="162"/>
      <c r="G69" s="279"/>
      <c r="I69" s="263"/>
      <c r="J69" s="267"/>
      <c r="K69" s="264"/>
      <c r="L69" s="244"/>
      <c r="M69" s="174"/>
      <c r="N69" s="240"/>
      <c r="O69" s="241"/>
      <c r="P69" s="179"/>
    </row>
    <row r="70" spans="1:16" ht="10.8" thickBot="1" x14ac:dyDescent="0.25">
      <c r="A70" s="249"/>
      <c r="B70" s="292" t="s">
        <v>13</v>
      </c>
      <c r="C70" s="294">
        <f>SUM(C62:C69)</f>
        <v>0</v>
      </c>
      <c r="D70" s="294">
        <f>SUM(D62:D69)</f>
        <v>0</v>
      </c>
      <c r="G70" s="279"/>
      <c r="I70" s="263"/>
      <c r="J70" s="267" t="str">
        <f>IF(AND(OR(AND(C61="Oui",C70&gt;0),AND(C61="Non",C70=0)),OR(AND(D61="Oui",D70&gt;0),AND(D61="Non",D70=0))),"OK","Incomplet")</f>
        <v>OK</v>
      </c>
      <c r="K70" s="264"/>
      <c r="L70" s="244"/>
      <c r="M70" s="174"/>
      <c r="N70" s="240"/>
      <c r="O70" s="241"/>
      <c r="P70" s="179"/>
    </row>
    <row r="71" spans="1:16" x14ac:dyDescent="0.2">
      <c r="A71" s="249"/>
      <c r="B71" s="242"/>
      <c r="G71" s="279"/>
      <c r="I71" s="263"/>
      <c r="J71" s="267"/>
      <c r="K71" s="264"/>
      <c r="L71" s="244"/>
      <c r="M71" s="174"/>
      <c r="N71" s="240"/>
      <c r="O71" s="241"/>
      <c r="P71" s="179"/>
    </row>
    <row r="72" spans="1:16" ht="12.6" thickBot="1" x14ac:dyDescent="0.25">
      <c r="A72" s="249"/>
      <c r="B72" s="585" t="s">
        <v>484</v>
      </c>
      <c r="C72" s="586"/>
      <c r="D72" s="586"/>
      <c r="E72" s="586"/>
      <c r="F72" s="586"/>
      <c r="G72" s="587"/>
      <c r="I72" s="263"/>
      <c r="J72" s="267"/>
      <c r="K72" s="264"/>
      <c r="L72" s="244"/>
      <c r="M72" s="174"/>
      <c r="N72" s="240"/>
      <c r="O72" s="241"/>
      <c r="P72" s="179"/>
    </row>
    <row r="73" spans="1:16" s="315" customFormat="1" ht="12" thickBot="1" x14ac:dyDescent="0.25">
      <c r="A73" s="289" t="s">
        <v>369</v>
      </c>
      <c r="B73" s="314"/>
      <c r="G73" s="279"/>
      <c r="H73" s="179"/>
      <c r="I73" s="316"/>
      <c r="J73" s="317"/>
      <c r="K73" s="318"/>
      <c r="M73" s="174"/>
    </row>
    <row r="74" spans="1:16" x14ac:dyDescent="0.2">
      <c r="A74" s="249" t="s">
        <v>398</v>
      </c>
      <c r="B74" s="319" t="s">
        <v>354</v>
      </c>
      <c r="C74" s="163"/>
      <c r="D74" s="164"/>
      <c r="E74" s="315"/>
      <c r="G74" s="279"/>
      <c r="I74" s="263"/>
      <c r="J74" s="267"/>
      <c r="K74" s="264"/>
      <c r="L74" s="244"/>
      <c r="M74" s="174"/>
      <c r="N74" s="240"/>
      <c r="O74" s="241"/>
      <c r="P74" s="179"/>
    </row>
    <row r="75" spans="1:16" x14ac:dyDescent="0.2">
      <c r="A75" s="249" t="s">
        <v>757</v>
      </c>
      <c r="B75" s="312" t="s">
        <v>748</v>
      </c>
      <c r="C75" s="159"/>
      <c r="D75" s="160"/>
      <c r="E75" s="315"/>
      <c r="G75" s="279"/>
      <c r="I75" s="263"/>
      <c r="J75" s="267"/>
      <c r="K75" s="264"/>
      <c r="L75" s="244"/>
      <c r="M75" s="174"/>
      <c r="N75" s="240"/>
      <c r="O75" s="241"/>
      <c r="P75" s="179"/>
    </row>
    <row r="76" spans="1:16" x14ac:dyDescent="0.2">
      <c r="A76" s="249" t="s">
        <v>399</v>
      </c>
      <c r="B76" s="312" t="s">
        <v>355</v>
      </c>
      <c r="C76" s="159"/>
      <c r="D76" s="160"/>
      <c r="E76" s="315"/>
      <c r="G76" s="279"/>
      <c r="I76" s="263"/>
      <c r="J76" s="267"/>
      <c r="K76" s="264"/>
      <c r="L76" s="244"/>
      <c r="M76" s="174"/>
      <c r="N76" s="240"/>
      <c r="O76" s="241"/>
      <c r="P76" s="179"/>
    </row>
    <row r="77" spans="1:16" x14ac:dyDescent="0.2">
      <c r="A77" s="249" t="s">
        <v>400</v>
      </c>
      <c r="B77" s="312" t="s">
        <v>356</v>
      </c>
      <c r="C77" s="159"/>
      <c r="D77" s="160"/>
      <c r="E77" s="315"/>
      <c r="G77" s="279"/>
      <c r="I77" s="263"/>
      <c r="J77" s="267"/>
      <c r="K77" s="264"/>
      <c r="L77" s="244"/>
      <c r="M77" s="174"/>
      <c r="N77" s="240"/>
      <c r="O77" s="241"/>
      <c r="P77" s="179"/>
    </row>
    <row r="78" spans="1:16" ht="10.8" thickBot="1" x14ac:dyDescent="0.25">
      <c r="A78" s="249" t="s">
        <v>401</v>
      </c>
      <c r="B78" s="313" t="s">
        <v>357</v>
      </c>
      <c r="C78" s="161"/>
      <c r="D78" s="162"/>
      <c r="E78" s="315"/>
      <c r="G78" s="279"/>
      <c r="I78" s="263"/>
      <c r="J78" s="267"/>
      <c r="K78" s="264"/>
      <c r="L78" s="244"/>
      <c r="M78" s="174"/>
      <c r="N78" s="240"/>
      <c r="O78" s="241"/>
      <c r="P78" s="179"/>
    </row>
    <row r="79" spans="1:16" ht="10.8" thickBot="1" x14ac:dyDescent="0.25">
      <c r="A79" s="249"/>
      <c r="B79" s="292" t="s">
        <v>13</v>
      </c>
      <c r="C79" s="294">
        <f>SUM(C74:C78)</f>
        <v>0</v>
      </c>
      <c r="D79" s="294">
        <f>SUM(D74:D78)</f>
        <v>0</v>
      </c>
      <c r="G79" s="279"/>
      <c r="I79" s="263"/>
      <c r="J79" s="267" t="str">
        <f>IF(AND(C79&gt;=0,D79&gt;=0),"OK","Incomplet")</f>
        <v>OK</v>
      </c>
      <c r="K79" s="264"/>
      <c r="L79" s="244"/>
      <c r="M79" s="174"/>
      <c r="N79" s="240"/>
      <c r="O79" s="241"/>
      <c r="P79" s="179"/>
    </row>
    <row r="80" spans="1:16" x14ac:dyDescent="0.2">
      <c r="A80" s="249"/>
      <c r="B80" s="306"/>
      <c r="G80" s="279"/>
      <c r="I80" s="263"/>
      <c r="J80" s="267"/>
      <c r="K80" s="264"/>
      <c r="L80" s="244"/>
      <c r="M80" s="174"/>
      <c r="N80" s="240"/>
      <c r="O80" s="241"/>
      <c r="P80" s="179"/>
    </row>
    <row r="81" spans="1:16" ht="15" customHeight="1" x14ac:dyDescent="0.2">
      <c r="A81" s="249"/>
      <c r="B81" s="588" t="s">
        <v>219</v>
      </c>
      <c r="C81" s="589"/>
      <c r="D81" s="589"/>
      <c r="E81" s="589"/>
      <c r="F81" s="589"/>
      <c r="G81" s="590"/>
      <c r="I81" s="263"/>
      <c r="J81" s="267"/>
      <c r="K81" s="264"/>
      <c r="L81" s="244"/>
      <c r="M81" s="174"/>
      <c r="N81" s="240"/>
      <c r="O81" s="241"/>
      <c r="P81" s="179"/>
    </row>
    <row r="82" spans="1:16" x14ac:dyDescent="0.2">
      <c r="A82" s="249"/>
      <c r="B82" s="306"/>
      <c r="G82" s="279"/>
      <c r="I82" s="263"/>
      <c r="J82" s="267"/>
      <c r="K82" s="264"/>
      <c r="L82" s="244"/>
      <c r="M82" s="174"/>
      <c r="N82" s="240"/>
    </row>
    <row r="83" spans="1:16" s="225" customFormat="1" x14ac:dyDescent="0.2">
      <c r="A83" s="320" t="s">
        <v>402</v>
      </c>
      <c r="B83" s="321" t="s">
        <v>488</v>
      </c>
      <c r="C83" s="165"/>
      <c r="D83" s="272"/>
      <c r="E83" s="240"/>
      <c r="G83" s="274"/>
      <c r="H83" s="179"/>
      <c r="I83" s="263"/>
      <c r="J83" s="267"/>
      <c r="K83" s="264"/>
      <c r="L83" s="244"/>
      <c r="M83" s="174"/>
      <c r="N83" s="240"/>
    </row>
    <row r="84" spans="1:16" s="229" customFormat="1" x14ac:dyDescent="0.2">
      <c r="A84" s="300" t="s">
        <v>403</v>
      </c>
      <c r="B84" s="321" t="s">
        <v>212</v>
      </c>
      <c r="C84" s="165">
        <v>200</v>
      </c>
      <c r="D84" s="272"/>
      <c r="E84" s="272"/>
      <c r="F84" s="179"/>
      <c r="G84" s="274"/>
      <c r="H84" s="244"/>
      <c r="I84" s="263"/>
      <c r="J84" s="267"/>
      <c r="K84" s="264"/>
      <c r="L84" s="244"/>
      <c r="M84" s="174"/>
      <c r="N84" s="240"/>
      <c r="O84" s="225"/>
      <c r="P84" s="225"/>
    </row>
    <row r="85" spans="1:16" s="229" customFormat="1" ht="30.6" x14ac:dyDescent="0.2">
      <c r="A85" s="300" t="s">
        <v>404</v>
      </c>
      <c r="B85" s="321" t="s">
        <v>758</v>
      </c>
      <c r="C85" s="165">
        <f>28000*0.4</f>
        <v>11200</v>
      </c>
      <c r="D85" s="272"/>
      <c r="E85" s="272"/>
      <c r="F85" s="272"/>
      <c r="G85" s="274"/>
      <c r="H85" s="244"/>
      <c r="I85" s="263"/>
      <c r="J85" s="267" t="str">
        <f>IF(AND(OR(ISBLANK(C83),C83&gt;=0),OR(ISBLANK(C84),C84&gt;=0),OR(ISBLANK(C85),C85&gt;=0)),"OK","Incomplet")</f>
        <v>OK</v>
      </c>
      <c r="K85" s="264"/>
      <c r="L85" s="244"/>
      <c r="M85" s="174"/>
      <c r="N85" s="240"/>
      <c r="O85" s="225"/>
      <c r="P85" s="225"/>
    </row>
    <row r="86" spans="1:16" s="225" customFormat="1" ht="10.8" thickBot="1" x14ac:dyDescent="0.25">
      <c r="A86" s="232" t="s">
        <v>240</v>
      </c>
      <c r="B86" s="322"/>
      <c r="C86" s="323"/>
      <c r="D86" s="323"/>
      <c r="E86" s="324"/>
      <c r="F86" s="324"/>
      <c r="G86" s="325"/>
      <c r="H86" s="179"/>
      <c r="I86" s="326"/>
      <c r="J86" s="327"/>
      <c r="K86" s="328"/>
      <c r="L86" s="244"/>
      <c r="M86" s="175"/>
      <c r="N86" s="240"/>
    </row>
    <row r="87" spans="1:16" s="225" customFormat="1" x14ac:dyDescent="0.2">
      <c r="A87" s="329"/>
      <c r="B87" s="330"/>
      <c r="C87" s="228"/>
      <c r="D87" s="228"/>
      <c r="E87" s="228"/>
      <c r="F87" s="228"/>
      <c r="G87" s="228"/>
      <c r="H87" s="228"/>
      <c r="I87" s="228"/>
      <c r="J87" s="331"/>
      <c r="K87" s="228"/>
      <c r="M87" s="228"/>
    </row>
    <row r="88" spans="1:16" s="225" customFormat="1" x14ac:dyDescent="0.2">
      <c r="A88" s="329"/>
      <c r="B88" s="332"/>
      <c r="J88" s="245"/>
      <c r="M88" s="179"/>
    </row>
    <row r="89" spans="1:16" s="225" customFormat="1" x14ac:dyDescent="0.2">
      <c r="A89" s="329"/>
      <c r="B89" s="332"/>
      <c r="J89" s="245"/>
      <c r="M89" s="179"/>
    </row>
    <row r="90" spans="1:16" s="225" customFormat="1" x14ac:dyDescent="0.2">
      <c r="A90" s="329"/>
      <c r="B90" s="332"/>
      <c r="J90" s="245"/>
    </row>
    <row r="91" spans="1:16" s="225" customFormat="1" x14ac:dyDescent="0.2">
      <c r="A91" s="329"/>
      <c r="B91" s="332"/>
      <c r="J91" s="245"/>
    </row>
    <row r="92" spans="1:16" s="236" customFormat="1" x14ac:dyDescent="0.2">
      <c r="A92" s="333"/>
      <c r="B92" s="334"/>
      <c r="I92" s="225"/>
      <c r="J92" s="245"/>
      <c r="K92" s="225"/>
      <c r="L92" s="225"/>
      <c r="M92" s="240"/>
      <c r="N92" s="225"/>
      <c r="O92" s="225"/>
      <c r="P92" s="225"/>
    </row>
    <row r="93" spans="1:16" x14ac:dyDescent="0.2">
      <c r="B93" s="335"/>
    </row>
    <row r="94" spans="1:16" x14ac:dyDescent="0.2">
      <c r="B94" s="335"/>
    </row>
    <row r="95" spans="1:16" x14ac:dyDescent="0.2">
      <c r="B95" s="335"/>
    </row>
    <row r="96" spans="1:16" x14ac:dyDescent="0.2">
      <c r="B96" s="335"/>
    </row>
    <row r="97" spans="2:2" x14ac:dyDescent="0.2">
      <c r="B97" s="335"/>
    </row>
    <row r="98" spans="2:2" x14ac:dyDescent="0.2">
      <c r="B98" s="335"/>
    </row>
    <row r="99" spans="2:2" x14ac:dyDescent="0.2">
      <c r="B99" s="335"/>
    </row>
    <row r="100" spans="2:2" x14ac:dyDescent="0.2">
      <c r="B100" s="335"/>
    </row>
    <row r="101" spans="2:2" x14ac:dyDescent="0.2">
      <c r="B101" s="335"/>
    </row>
    <row r="102" spans="2:2" x14ac:dyDescent="0.2">
      <c r="B102" s="335"/>
    </row>
  </sheetData>
  <sheetProtection sheet="1" selectLockedCells="1"/>
  <mergeCells count="9">
    <mergeCell ref="B1:G1"/>
    <mergeCell ref="I8:K8"/>
    <mergeCell ref="B57:G57"/>
    <mergeCell ref="B81:G81"/>
    <mergeCell ref="B26:G26"/>
    <mergeCell ref="B13:G13"/>
    <mergeCell ref="B72:G72"/>
    <mergeCell ref="F31:G35"/>
    <mergeCell ref="E42:F46"/>
  </mergeCells>
  <conditionalFormatting sqref="G18:G19">
    <cfRule type="cellIs" dxfId="127" priority="13" stopIfTrue="1" operator="equal">
      <formula>"format incorrect"</formula>
    </cfRule>
    <cfRule type="cellIs" dxfId="126" priority="14" stopIfTrue="1" operator="equal">
      <formula>"à renseigner"</formula>
    </cfRule>
    <cfRule type="cellIs" dxfId="125" priority="15" stopIfTrue="1" operator="equal">
      <formula>"OK"</formula>
    </cfRule>
  </conditionalFormatting>
  <conditionalFormatting sqref="G21">
    <cfRule type="cellIs" dxfId="124" priority="10" stopIfTrue="1" operator="equal">
      <formula>"format incorrect"</formula>
    </cfRule>
    <cfRule type="cellIs" dxfId="123" priority="11" stopIfTrue="1" operator="equal">
      <formula>"à renseigner"</formula>
    </cfRule>
    <cfRule type="cellIs" dxfId="122" priority="12" stopIfTrue="1" operator="equal">
      <formula>"OK"</formula>
    </cfRule>
  </conditionalFormatting>
  <conditionalFormatting sqref="G23">
    <cfRule type="cellIs" dxfId="121" priority="7" stopIfTrue="1" operator="equal">
      <formula>"format incorrect"</formula>
    </cfRule>
    <cfRule type="cellIs" dxfId="120" priority="8" stopIfTrue="1" operator="equal">
      <formula>"à renseigner"</formula>
    </cfRule>
    <cfRule type="cellIs" dxfId="119" priority="9" stopIfTrue="1" operator="equal">
      <formula>"OK"</formula>
    </cfRule>
  </conditionalFormatting>
  <conditionalFormatting sqref="G83:G85">
    <cfRule type="cellIs" dxfId="118" priority="29" stopIfTrue="1" operator="equal">
      <formula>"format incorrect"</formula>
    </cfRule>
    <cfRule type="cellIs" dxfId="117" priority="30" stopIfTrue="1" operator="equal">
      <formula>"à renseigner"</formula>
    </cfRule>
    <cfRule type="cellIs" dxfId="116" priority="31" stopIfTrue="1" operator="equal">
      <formula>"OK"</formula>
    </cfRule>
  </conditionalFormatting>
  <conditionalFormatting sqref="J6">
    <cfRule type="cellIs" dxfId="115" priority="3" stopIfTrue="1" operator="equal">
      <formula>"OK"</formula>
    </cfRule>
    <cfRule type="cellIs" dxfId="114" priority="4" stopIfTrue="1" operator="equal">
      <formula>"Incomplet"</formula>
    </cfRule>
  </conditionalFormatting>
  <conditionalFormatting sqref="J10:J86">
    <cfRule type="cellIs" dxfId="113" priority="1" operator="equal">
      <formula>"Incomplet"</formula>
    </cfRule>
    <cfRule type="cellIs" dxfId="112" priority="2" operator="equal">
      <formula>"OK"</formula>
    </cfRule>
  </conditionalFormatting>
  <dataValidations count="13">
    <dataValidation type="whole" operator="lessThanOrEqual" allowBlank="1" showInputMessage="1" showErrorMessage="1" sqref="IX65524:IX65525 ST65524:ST65525 ACP65524:ACP65525 AML65524:AML65525 AWH65524:AWH65525 BGD65524:BGD65525 BPZ65524:BPZ65525 BZV65524:BZV65525 CJR65524:CJR65525 CTN65524:CTN65525 DDJ65524:DDJ65525 DNF65524:DNF65525 DXB65524:DXB65525 EGX65524:EGX65525 EQT65524:EQT65525 FAP65524:FAP65525 FKL65524:FKL65525 FUH65524:FUH65525 GED65524:GED65525 GNZ65524:GNZ65525 GXV65524:GXV65525 HHR65524:HHR65525 HRN65524:HRN65525 IBJ65524:IBJ65525 ILF65524:ILF65525 IVB65524:IVB65525 JEX65524:JEX65525 JOT65524:JOT65525 JYP65524:JYP65525 KIL65524:KIL65525 KSH65524:KSH65525 LCD65524:LCD65525 LLZ65524:LLZ65525 LVV65524:LVV65525 MFR65524:MFR65525 MPN65524:MPN65525 MZJ65524:MZJ65525 NJF65524:NJF65525 NTB65524:NTB65525 OCX65524:OCX65525 OMT65524:OMT65525 OWP65524:OWP65525 PGL65524:PGL65525 PQH65524:PQH65525 QAD65524:QAD65525 QJZ65524:QJZ65525 QTV65524:QTV65525 RDR65524:RDR65525 RNN65524:RNN65525 RXJ65524:RXJ65525 SHF65524:SHF65525 SRB65524:SRB65525 TAX65524:TAX65525 TKT65524:TKT65525 TUP65524:TUP65525 UEL65524:UEL65525 UOH65524:UOH65525 UYD65524:UYD65525 VHZ65524:VHZ65525 VRV65524:VRV65525 WBR65524:WBR65525 WLN65524:WLN65525 WVJ65524:WVJ65525 IX131060:IX131061 ST131060:ST131061 ACP131060:ACP131061 AML131060:AML131061 AWH131060:AWH131061 BGD131060:BGD131061 BPZ131060:BPZ131061 BZV131060:BZV131061 CJR131060:CJR131061 CTN131060:CTN131061 DDJ131060:DDJ131061 DNF131060:DNF131061 DXB131060:DXB131061 EGX131060:EGX131061 EQT131060:EQT131061 FAP131060:FAP131061 FKL131060:FKL131061 FUH131060:FUH131061 GED131060:GED131061 GNZ131060:GNZ131061 GXV131060:GXV131061 HHR131060:HHR131061 HRN131060:HRN131061 IBJ131060:IBJ131061 ILF131060:ILF131061 IVB131060:IVB131061 JEX131060:JEX131061 JOT131060:JOT131061 JYP131060:JYP131061 KIL131060:KIL131061 KSH131060:KSH131061 LCD131060:LCD131061 LLZ131060:LLZ131061 LVV131060:LVV131061 MFR131060:MFR131061 MPN131060:MPN131061 MZJ131060:MZJ131061 NJF131060:NJF131061 NTB131060:NTB131061 OCX131060:OCX131061 OMT131060:OMT131061 OWP131060:OWP131061 PGL131060:PGL131061 PQH131060:PQH131061 QAD131060:QAD131061 QJZ131060:QJZ131061 QTV131060:QTV131061 RDR131060:RDR131061 RNN131060:RNN131061 RXJ131060:RXJ131061 SHF131060:SHF131061 SRB131060:SRB131061 TAX131060:TAX131061 TKT131060:TKT131061 TUP131060:TUP131061 UEL131060:UEL131061 UOH131060:UOH131061 UYD131060:UYD131061 VHZ131060:VHZ131061 VRV131060:VRV131061 WBR131060:WBR131061 WLN131060:WLN131061 WVJ131060:WVJ131061 IX196596:IX196597 ST196596:ST196597 ACP196596:ACP196597 AML196596:AML196597 AWH196596:AWH196597 BGD196596:BGD196597 BPZ196596:BPZ196597 BZV196596:BZV196597 CJR196596:CJR196597 CTN196596:CTN196597 DDJ196596:DDJ196597 DNF196596:DNF196597 DXB196596:DXB196597 EGX196596:EGX196597 EQT196596:EQT196597 FAP196596:FAP196597 FKL196596:FKL196597 FUH196596:FUH196597 GED196596:GED196597 GNZ196596:GNZ196597 GXV196596:GXV196597 HHR196596:HHR196597 HRN196596:HRN196597 IBJ196596:IBJ196597 ILF196596:ILF196597 IVB196596:IVB196597 JEX196596:JEX196597 JOT196596:JOT196597 JYP196596:JYP196597 KIL196596:KIL196597 KSH196596:KSH196597 LCD196596:LCD196597 LLZ196596:LLZ196597 LVV196596:LVV196597 MFR196596:MFR196597 MPN196596:MPN196597 MZJ196596:MZJ196597 NJF196596:NJF196597 NTB196596:NTB196597 OCX196596:OCX196597 OMT196596:OMT196597 OWP196596:OWP196597 PGL196596:PGL196597 PQH196596:PQH196597 QAD196596:QAD196597 QJZ196596:QJZ196597 QTV196596:QTV196597 RDR196596:RDR196597 RNN196596:RNN196597 RXJ196596:RXJ196597 SHF196596:SHF196597 SRB196596:SRB196597 TAX196596:TAX196597 TKT196596:TKT196597 TUP196596:TUP196597 UEL196596:UEL196597 UOH196596:UOH196597 UYD196596:UYD196597 VHZ196596:VHZ196597 VRV196596:VRV196597 WBR196596:WBR196597 WLN196596:WLN196597 WVJ196596:WVJ196597 IX262132:IX262133 ST262132:ST262133 ACP262132:ACP262133 AML262132:AML262133 AWH262132:AWH262133 BGD262132:BGD262133 BPZ262132:BPZ262133 BZV262132:BZV262133 CJR262132:CJR262133 CTN262132:CTN262133 DDJ262132:DDJ262133 DNF262132:DNF262133 DXB262132:DXB262133 EGX262132:EGX262133 EQT262132:EQT262133 FAP262132:FAP262133 FKL262132:FKL262133 FUH262132:FUH262133 GED262132:GED262133 GNZ262132:GNZ262133 GXV262132:GXV262133 HHR262132:HHR262133 HRN262132:HRN262133 IBJ262132:IBJ262133 ILF262132:ILF262133 IVB262132:IVB262133 JEX262132:JEX262133 JOT262132:JOT262133 JYP262132:JYP262133 KIL262132:KIL262133 KSH262132:KSH262133 LCD262132:LCD262133 LLZ262132:LLZ262133 LVV262132:LVV262133 MFR262132:MFR262133 MPN262132:MPN262133 MZJ262132:MZJ262133 NJF262132:NJF262133 NTB262132:NTB262133 OCX262132:OCX262133 OMT262132:OMT262133 OWP262132:OWP262133 PGL262132:PGL262133 PQH262132:PQH262133 QAD262132:QAD262133 QJZ262132:QJZ262133 QTV262132:QTV262133 RDR262132:RDR262133 RNN262132:RNN262133 RXJ262132:RXJ262133 SHF262132:SHF262133 SRB262132:SRB262133 TAX262132:TAX262133 TKT262132:TKT262133 TUP262132:TUP262133 UEL262132:UEL262133 UOH262132:UOH262133 UYD262132:UYD262133 VHZ262132:VHZ262133 VRV262132:VRV262133 WBR262132:WBR262133 WLN262132:WLN262133 WVJ262132:WVJ262133 IX327668:IX327669 ST327668:ST327669 ACP327668:ACP327669 AML327668:AML327669 AWH327668:AWH327669 BGD327668:BGD327669 BPZ327668:BPZ327669 BZV327668:BZV327669 CJR327668:CJR327669 CTN327668:CTN327669 DDJ327668:DDJ327669 DNF327668:DNF327669 DXB327668:DXB327669 EGX327668:EGX327669 EQT327668:EQT327669 FAP327668:FAP327669 FKL327668:FKL327669 FUH327668:FUH327669 GED327668:GED327669 GNZ327668:GNZ327669 GXV327668:GXV327669 HHR327668:HHR327669 HRN327668:HRN327669 IBJ327668:IBJ327669 ILF327668:ILF327669 IVB327668:IVB327669 JEX327668:JEX327669 JOT327668:JOT327669 JYP327668:JYP327669 KIL327668:KIL327669 KSH327668:KSH327669 LCD327668:LCD327669 LLZ327668:LLZ327669 LVV327668:LVV327669 MFR327668:MFR327669 MPN327668:MPN327669 MZJ327668:MZJ327669 NJF327668:NJF327669 NTB327668:NTB327669 OCX327668:OCX327669 OMT327668:OMT327669 OWP327668:OWP327669 PGL327668:PGL327669 PQH327668:PQH327669 QAD327668:QAD327669 QJZ327668:QJZ327669 QTV327668:QTV327669 RDR327668:RDR327669 RNN327668:RNN327669 RXJ327668:RXJ327669 SHF327668:SHF327669 SRB327668:SRB327669 TAX327668:TAX327669 TKT327668:TKT327669 TUP327668:TUP327669 UEL327668:UEL327669 UOH327668:UOH327669 UYD327668:UYD327669 VHZ327668:VHZ327669 VRV327668:VRV327669 WBR327668:WBR327669 WLN327668:WLN327669 WVJ327668:WVJ327669 IX393204:IX393205 ST393204:ST393205 ACP393204:ACP393205 AML393204:AML393205 AWH393204:AWH393205 BGD393204:BGD393205 BPZ393204:BPZ393205 BZV393204:BZV393205 CJR393204:CJR393205 CTN393204:CTN393205 DDJ393204:DDJ393205 DNF393204:DNF393205 DXB393204:DXB393205 EGX393204:EGX393205 EQT393204:EQT393205 FAP393204:FAP393205 FKL393204:FKL393205 FUH393204:FUH393205 GED393204:GED393205 GNZ393204:GNZ393205 GXV393204:GXV393205 HHR393204:HHR393205 HRN393204:HRN393205 IBJ393204:IBJ393205 ILF393204:ILF393205 IVB393204:IVB393205 JEX393204:JEX393205 JOT393204:JOT393205 JYP393204:JYP393205 KIL393204:KIL393205 KSH393204:KSH393205 LCD393204:LCD393205 LLZ393204:LLZ393205 LVV393204:LVV393205 MFR393204:MFR393205 MPN393204:MPN393205 MZJ393204:MZJ393205 NJF393204:NJF393205 NTB393204:NTB393205 OCX393204:OCX393205 OMT393204:OMT393205 OWP393204:OWP393205 PGL393204:PGL393205 PQH393204:PQH393205 QAD393204:QAD393205 QJZ393204:QJZ393205 QTV393204:QTV393205 RDR393204:RDR393205 RNN393204:RNN393205 RXJ393204:RXJ393205 SHF393204:SHF393205 SRB393204:SRB393205 TAX393204:TAX393205 TKT393204:TKT393205 TUP393204:TUP393205 UEL393204:UEL393205 UOH393204:UOH393205 UYD393204:UYD393205 VHZ393204:VHZ393205 VRV393204:VRV393205 WBR393204:WBR393205 WLN393204:WLN393205 WVJ393204:WVJ393205 IX458740:IX458741 ST458740:ST458741 ACP458740:ACP458741 AML458740:AML458741 AWH458740:AWH458741 BGD458740:BGD458741 BPZ458740:BPZ458741 BZV458740:BZV458741 CJR458740:CJR458741 CTN458740:CTN458741 DDJ458740:DDJ458741 DNF458740:DNF458741 DXB458740:DXB458741 EGX458740:EGX458741 EQT458740:EQT458741 FAP458740:FAP458741 FKL458740:FKL458741 FUH458740:FUH458741 GED458740:GED458741 GNZ458740:GNZ458741 GXV458740:GXV458741 HHR458740:HHR458741 HRN458740:HRN458741 IBJ458740:IBJ458741 ILF458740:ILF458741 IVB458740:IVB458741 JEX458740:JEX458741 JOT458740:JOT458741 JYP458740:JYP458741 KIL458740:KIL458741 KSH458740:KSH458741 LCD458740:LCD458741 LLZ458740:LLZ458741 LVV458740:LVV458741 MFR458740:MFR458741 MPN458740:MPN458741 MZJ458740:MZJ458741 NJF458740:NJF458741 NTB458740:NTB458741 OCX458740:OCX458741 OMT458740:OMT458741 OWP458740:OWP458741 PGL458740:PGL458741 PQH458740:PQH458741 QAD458740:QAD458741 QJZ458740:QJZ458741 QTV458740:QTV458741 RDR458740:RDR458741 RNN458740:RNN458741 RXJ458740:RXJ458741 SHF458740:SHF458741 SRB458740:SRB458741 TAX458740:TAX458741 TKT458740:TKT458741 TUP458740:TUP458741 UEL458740:UEL458741 UOH458740:UOH458741 UYD458740:UYD458741 VHZ458740:VHZ458741 VRV458740:VRV458741 WBR458740:WBR458741 WLN458740:WLN458741 WVJ458740:WVJ458741 IX524276:IX524277 ST524276:ST524277 ACP524276:ACP524277 AML524276:AML524277 AWH524276:AWH524277 BGD524276:BGD524277 BPZ524276:BPZ524277 BZV524276:BZV524277 CJR524276:CJR524277 CTN524276:CTN524277 DDJ524276:DDJ524277 DNF524276:DNF524277 DXB524276:DXB524277 EGX524276:EGX524277 EQT524276:EQT524277 FAP524276:FAP524277 FKL524276:FKL524277 FUH524276:FUH524277 GED524276:GED524277 GNZ524276:GNZ524277 GXV524276:GXV524277 HHR524276:HHR524277 HRN524276:HRN524277 IBJ524276:IBJ524277 ILF524276:ILF524277 IVB524276:IVB524277 JEX524276:JEX524277 JOT524276:JOT524277 JYP524276:JYP524277 KIL524276:KIL524277 KSH524276:KSH524277 LCD524276:LCD524277 LLZ524276:LLZ524277 LVV524276:LVV524277 MFR524276:MFR524277 MPN524276:MPN524277 MZJ524276:MZJ524277 NJF524276:NJF524277 NTB524276:NTB524277 OCX524276:OCX524277 OMT524276:OMT524277 OWP524276:OWP524277 PGL524276:PGL524277 PQH524276:PQH524277 QAD524276:QAD524277 QJZ524276:QJZ524277 QTV524276:QTV524277 RDR524276:RDR524277 RNN524276:RNN524277 RXJ524276:RXJ524277 SHF524276:SHF524277 SRB524276:SRB524277 TAX524276:TAX524277 TKT524276:TKT524277 TUP524276:TUP524277 UEL524276:UEL524277 UOH524276:UOH524277 UYD524276:UYD524277 VHZ524276:VHZ524277 VRV524276:VRV524277 WBR524276:WBR524277 WLN524276:WLN524277 WVJ524276:WVJ524277 IX589812:IX589813 ST589812:ST589813 ACP589812:ACP589813 AML589812:AML589813 AWH589812:AWH589813 BGD589812:BGD589813 BPZ589812:BPZ589813 BZV589812:BZV589813 CJR589812:CJR589813 CTN589812:CTN589813 DDJ589812:DDJ589813 DNF589812:DNF589813 DXB589812:DXB589813 EGX589812:EGX589813 EQT589812:EQT589813 FAP589812:FAP589813 FKL589812:FKL589813 FUH589812:FUH589813 GED589812:GED589813 GNZ589812:GNZ589813 GXV589812:GXV589813 HHR589812:HHR589813 HRN589812:HRN589813 IBJ589812:IBJ589813 ILF589812:ILF589813 IVB589812:IVB589813 JEX589812:JEX589813 JOT589812:JOT589813 JYP589812:JYP589813 KIL589812:KIL589813 KSH589812:KSH589813 LCD589812:LCD589813 LLZ589812:LLZ589813 LVV589812:LVV589813 MFR589812:MFR589813 MPN589812:MPN589813 MZJ589812:MZJ589813 NJF589812:NJF589813 NTB589812:NTB589813 OCX589812:OCX589813 OMT589812:OMT589813 OWP589812:OWP589813 PGL589812:PGL589813 PQH589812:PQH589813 QAD589812:QAD589813 QJZ589812:QJZ589813 QTV589812:QTV589813 RDR589812:RDR589813 RNN589812:RNN589813 RXJ589812:RXJ589813 SHF589812:SHF589813 SRB589812:SRB589813 TAX589812:TAX589813 TKT589812:TKT589813 TUP589812:TUP589813 UEL589812:UEL589813 UOH589812:UOH589813 UYD589812:UYD589813 VHZ589812:VHZ589813 VRV589812:VRV589813 WBR589812:WBR589813 WLN589812:WLN589813 WVJ589812:WVJ589813 IX655348:IX655349 ST655348:ST655349 ACP655348:ACP655349 AML655348:AML655349 AWH655348:AWH655349 BGD655348:BGD655349 BPZ655348:BPZ655349 BZV655348:BZV655349 CJR655348:CJR655349 CTN655348:CTN655349 DDJ655348:DDJ655349 DNF655348:DNF655349 DXB655348:DXB655349 EGX655348:EGX655349 EQT655348:EQT655349 FAP655348:FAP655349 FKL655348:FKL655349 FUH655348:FUH655349 GED655348:GED655349 GNZ655348:GNZ655349 GXV655348:GXV655349 HHR655348:HHR655349 HRN655348:HRN655349 IBJ655348:IBJ655349 ILF655348:ILF655349 IVB655348:IVB655349 JEX655348:JEX655349 JOT655348:JOT655349 JYP655348:JYP655349 KIL655348:KIL655349 KSH655348:KSH655349 LCD655348:LCD655349 LLZ655348:LLZ655349 LVV655348:LVV655349 MFR655348:MFR655349 MPN655348:MPN655349 MZJ655348:MZJ655349 NJF655348:NJF655349 NTB655348:NTB655349 OCX655348:OCX655349 OMT655348:OMT655349 OWP655348:OWP655349 PGL655348:PGL655349 PQH655348:PQH655349 QAD655348:QAD655349 QJZ655348:QJZ655349 QTV655348:QTV655349 RDR655348:RDR655349 RNN655348:RNN655349 RXJ655348:RXJ655349 SHF655348:SHF655349 SRB655348:SRB655349 TAX655348:TAX655349 TKT655348:TKT655349 TUP655348:TUP655349 UEL655348:UEL655349 UOH655348:UOH655349 UYD655348:UYD655349 VHZ655348:VHZ655349 VRV655348:VRV655349 WBR655348:WBR655349 WLN655348:WLN655349 WVJ655348:WVJ655349 IX720884:IX720885 ST720884:ST720885 ACP720884:ACP720885 AML720884:AML720885 AWH720884:AWH720885 BGD720884:BGD720885 BPZ720884:BPZ720885 BZV720884:BZV720885 CJR720884:CJR720885 CTN720884:CTN720885 DDJ720884:DDJ720885 DNF720884:DNF720885 DXB720884:DXB720885 EGX720884:EGX720885 EQT720884:EQT720885 FAP720884:FAP720885 FKL720884:FKL720885 FUH720884:FUH720885 GED720884:GED720885 GNZ720884:GNZ720885 GXV720884:GXV720885 HHR720884:HHR720885 HRN720884:HRN720885 IBJ720884:IBJ720885 ILF720884:ILF720885 IVB720884:IVB720885 JEX720884:JEX720885 JOT720884:JOT720885 JYP720884:JYP720885 KIL720884:KIL720885 KSH720884:KSH720885 LCD720884:LCD720885 LLZ720884:LLZ720885 LVV720884:LVV720885 MFR720884:MFR720885 MPN720884:MPN720885 MZJ720884:MZJ720885 NJF720884:NJF720885 NTB720884:NTB720885 OCX720884:OCX720885 OMT720884:OMT720885 OWP720884:OWP720885 PGL720884:PGL720885 PQH720884:PQH720885 QAD720884:QAD720885 QJZ720884:QJZ720885 QTV720884:QTV720885 RDR720884:RDR720885 RNN720884:RNN720885 RXJ720884:RXJ720885 SHF720884:SHF720885 SRB720884:SRB720885 TAX720884:TAX720885 TKT720884:TKT720885 TUP720884:TUP720885 UEL720884:UEL720885 UOH720884:UOH720885 UYD720884:UYD720885 VHZ720884:VHZ720885 VRV720884:VRV720885 WBR720884:WBR720885 WLN720884:WLN720885 WVJ720884:WVJ720885 IX786420:IX786421 ST786420:ST786421 ACP786420:ACP786421 AML786420:AML786421 AWH786420:AWH786421 BGD786420:BGD786421 BPZ786420:BPZ786421 BZV786420:BZV786421 CJR786420:CJR786421 CTN786420:CTN786421 DDJ786420:DDJ786421 DNF786420:DNF786421 DXB786420:DXB786421 EGX786420:EGX786421 EQT786420:EQT786421 FAP786420:FAP786421 FKL786420:FKL786421 FUH786420:FUH786421 GED786420:GED786421 GNZ786420:GNZ786421 GXV786420:GXV786421 HHR786420:HHR786421 HRN786420:HRN786421 IBJ786420:IBJ786421 ILF786420:ILF786421 IVB786420:IVB786421 JEX786420:JEX786421 JOT786420:JOT786421 JYP786420:JYP786421 KIL786420:KIL786421 KSH786420:KSH786421 LCD786420:LCD786421 LLZ786420:LLZ786421 LVV786420:LVV786421 MFR786420:MFR786421 MPN786420:MPN786421 MZJ786420:MZJ786421 NJF786420:NJF786421 NTB786420:NTB786421 OCX786420:OCX786421 OMT786420:OMT786421 OWP786420:OWP786421 PGL786420:PGL786421 PQH786420:PQH786421 QAD786420:QAD786421 QJZ786420:QJZ786421 QTV786420:QTV786421 RDR786420:RDR786421 RNN786420:RNN786421 RXJ786420:RXJ786421 SHF786420:SHF786421 SRB786420:SRB786421 TAX786420:TAX786421 TKT786420:TKT786421 TUP786420:TUP786421 UEL786420:UEL786421 UOH786420:UOH786421 UYD786420:UYD786421 VHZ786420:VHZ786421 VRV786420:VRV786421 WBR786420:WBR786421 WLN786420:WLN786421 WVJ786420:WVJ786421 IX851956:IX851957 ST851956:ST851957 ACP851956:ACP851957 AML851956:AML851957 AWH851956:AWH851957 BGD851956:BGD851957 BPZ851956:BPZ851957 BZV851956:BZV851957 CJR851956:CJR851957 CTN851956:CTN851957 DDJ851956:DDJ851957 DNF851956:DNF851957 DXB851956:DXB851957 EGX851956:EGX851957 EQT851956:EQT851957 FAP851956:FAP851957 FKL851956:FKL851957 FUH851956:FUH851957 GED851956:GED851957 GNZ851956:GNZ851957 GXV851956:GXV851957 HHR851956:HHR851957 HRN851956:HRN851957 IBJ851956:IBJ851957 ILF851956:ILF851957 IVB851956:IVB851957 JEX851956:JEX851957 JOT851956:JOT851957 JYP851956:JYP851957 KIL851956:KIL851957 KSH851956:KSH851957 LCD851956:LCD851957 LLZ851956:LLZ851957 LVV851956:LVV851957 MFR851956:MFR851957 MPN851956:MPN851957 MZJ851956:MZJ851957 NJF851956:NJF851957 NTB851956:NTB851957 OCX851956:OCX851957 OMT851956:OMT851957 OWP851956:OWP851957 PGL851956:PGL851957 PQH851956:PQH851957 QAD851956:QAD851957 QJZ851956:QJZ851957 QTV851956:QTV851957 RDR851956:RDR851957 RNN851956:RNN851957 RXJ851956:RXJ851957 SHF851956:SHF851957 SRB851956:SRB851957 TAX851956:TAX851957 TKT851956:TKT851957 TUP851956:TUP851957 UEL851956:UEL851957 UOH851956:UOH851957 UYD851956:UYD851957 VHZ851956:VHZ851957 VRV851956:VRV851957 WBR851956:WBR851957 WLN851956:WLN851957 WVJ851956:WVJ851957 IX917492:IX917493 ST917492:ST917493 ACP917492:ACP917493 AML917492:AML917493 AWH917492:AWH917493 BGD917492:BGD917493 BPZ917492:BPZ917493 BZV917492:BZV917493 CJR917492:CJR917493 CTN917492:CTN917493 DDJ917492:DDJ917493 DNF917492:DNF917493 DXB917492:DXB917493 EGX917492:EGX917493 EQT917492:EQT917493 FAP917492:FAP917493 FKL917492:FKL917493 FUH917492:FUH917493 GED917492:GED917493 GNZ917492:GNZ917493 GXV917492:GXV917493 HHR917492:HHR917493 HRN917492:HRN917493 IBJ917492:IBJ917493 ILF917492:ILF917493 IVB917492:IVB917493 JEX917492:JEX917493 JOT917492:JOT917493 JYP917492:JYP917493 KIL917492:KIL917493 KSH917492:KSH917493 LCD917492:LCD917493 LLZ917492:LLZ917493 LVV917492:LVV917493 MFR917492:MFR917493 MPN917492:MPN917493 MZJ917492:MZJ917493 NJF917492:NJF917493 NTB917492:NTB917493 OCX917492:OCX917493 OMT917492:OMT917493 OWP917492:OWP917493 PGL917492:PGL917493 PQH917492:PQH917493 QAD917492:QAD917493 QJZ917492:QJZ917493 QTV917492:QTV917493 RDR917492:RDR917493 RNN917492:RNN917493 RXJ917492:RXJ917493 SHF917492:SHF917493 SRB917492:SRB917493 TAX917492:TAX917493 TKT917492:TKT917493 TUP917492:TUP917493 UEL917492:UEL917493 UOH917492:UOH917493 UYD917492:UYD917493 VHZ917492:VHZ917493 VRV917492:VRV917493 WBR917492:WBR917493 WLN917492:WLN917493 WVJ917492:WVJ917493 IX983028:IX983029 ST983028:ST983029 ACP983028:ACP983029 AML983028:AML983029 AWH983028:AWH983029 BGD983028:BGD983029 BPZ983028:BPZ983029 BZV983028:BZV983029 CJR983028:CJR983029 CTN983028:CTN983029 DDJ983028:DDJ983029 DNF983028:DNF983029 DXB983028:DXB983029 EGX983028:EGX983029 EQT983028:EQT983029 FAP983028:FAP983029 FKL983028:FKL983029 FUH983028:FUH983029 GED983028:GED983029 GNZ983028:GNZ983029 GXV983028:GXV983029 HHR983028:HHR983029 HRN983028:HRN983029 IBJ983028:IBJ983029 ILF983028:ILF983029 IVB983028:IVB983029 JEX983028:JEX983029 JOT983028:JOT983029 JYP983028:JYP983029 KIL983028:KIL983029 KSH983028:KSH983029 LCD983028:LCD983029 LLZ983028:LLZ983029 LVV983028:LVV983029 MFR983028:MFR983029 MPN983028:MPN983029 MZJ983028:MZJ983029 NJF983028:NJF983029 NTB983028:NTB983029 OCX983028:OCX983029 OMT983028:OMT983029 OWP983028:OWP983029 PGL983028:PGL983029 PQH983028:PQH983029 QAD983028:QAD983029 QJZ983028:QJZ983029 QTV983028:QTV983029 RDR983028:RDR983029 RNN983028:RNN983029 RXJ983028:RXJ983029 SHF983028:SHF983029 SRB983028:SRB983029 TAX983028:TAX983029 TKT983028:TKT983029 TUP983028:TUP983029 UEL983028:UEL983029 UOH983028:UOH983029 UYD983028:UYD983029 VHZ983028:VHZ983029 VRV983028:VRV983029 WBR983028:WBR983029 WLN983028:WLN983029 WVJ983028:WVJ983029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IX65516:IX65521 ST65516:ST65521 ACP65516:ACP65521 AML65516:AML65521 AWH65516:AWH65521 BGD65516:BGD65521 BPZ65516:BPZ65521 BZV65516:BZV65521 CJR65516:CJR65521 CTN65516:CTN65521 DDJ65516:DDJ65521 DNF65516:DNF65521 DXB65516:DXB65521 EGX65516:EGX65521 EQT65516:EQT65521 FAP65516:FAP65521 FKL65516:FKL65521 FUH65516:FUH65521 GED65516:GED65521 GNZ65516:GNZ65521 GXV65516:GXV65521 HHR65516:HHR65521 HRN65516:HRN65521 IBJ65516:IBJ65521 ILF65516:ILF65521 IVB65516:IVB65521 JEX65516:JEX65521 JOT65516:JOT65521 JYP65516:JYP65521 KIL65516:KIL65521 KSH65516:KSH65521 LCD65516:LCD65521 LLZ65516:LLZ65521 LVV65516:LVV65521 MFR65516:MFR65521 MPN65516:MPN65521 MZJ65516:MZJ65521 NJF65516:NJF65521 NTB65516:NTB65521 OCX65516:OCX65521 OMT65516:OMT65521 OWP65516:OWP65521 PGL65516:PGL65521 PQH65516:PQH65521 QAD65516:QAD65521 QJZ65516:QJZ65521 QTV65516:QTV65521 RDR65516:RDR65521 RNN65516:RNN65521 RXJ65516:RXJ65521 SHF65516:SHF65521 SRB65516:SRB65521 TAX65516:TAX65521 TKT65516:TKT65521 TUP65516:TUP65521 UEL65516:UEL65521 UOH65516:UOH65521 UYD65516:UYD65521 VHZ65516:VHZ65521 VRV65516:VRV65521 WBR65516:WBR65521 WLN65516:WLN65521 WVJ65516:WVJ65521 IX131052:IX131057 ST131052:ST131057 ACP131052:ACP131057 AML131052:AML131057 AWH131052:AWH131057 BGD131052:BGD131057 BPZ131052:BPZ131057 BZV131052:BZV131057 CJR131052:CJR131057 CTN131052:CTN131057 DDJ131052:DDJ131057 DNF131052:DNF131057 DXB131052:DXB131057 EGX131052:EGX131057 EQT131052:EQT131057 FAP131052:FAP131057 FKL131052:FKL131057 FUH131052:FUH131057 GED131052:GED131057 GNZ131052:GNZ131057 GXV131052:GXV131057 HHR131052:HHR131057 HRN131052:HRN131057 IBJ131052:IBJ131057 ILF131052:ILF131057 IVB131052:IVB131057 JEX131052:JEX131057 JOT131052:JOT131057 JYP131052:JYP131057 KIL131052:KIL131057 KSH131052:KSH131057 LCD131052:LCD131057 LLZ131052:LLZ131057 LVV131052:LVV131057 MFR131052:MFR131057 MPN131052:MPN131057 MZJ131052:MZJ131057 NJF131052:NJF131057 NTB131052:NTB131057 OCX131052:OCX131057 OMT131052:OMT131057 OWP131052:OWP131057 PGL131052:PGL131057 PQH131052:PQH131057 QAD131052:QAD131057 QJZ131052:QJZ131057 QTV131052:QTV131057 RDR131052:RDR131057 RNN131052:RNN131057 RXJ131052:RXJ131057 SHF131052:SHF131057 SRB131052:SRB131057 TAX131052:TAX131057 TKT131052:TKT131057 TUP131052:TUP131057 UEL131052:UEL131057 UOH131052:UOH131057 UYD131052:UYD131057 VHZ131052:VHZ131057 VRV131052:VRV131057 WBR131052:WBR131057 WLN131052:WLN131057 WVJ131052:WVJ131057 IX196588:IX196593 ST196588:ST196593 ACP196588:ACP196593 AML196588:AML196593 AWH196588:AWH196593 BGD196588:BGD196593 BPZ196588:BPZ196593 BZV196588:BZV196593 CJR196588:CJR196593 CTN196588:CTN196593 DDJ196588:DDJ196593 DNF196588:DNF196593 DXB196588:DXB196593 EGX196588:EGX196593 EQT196588:EQT196593 FAP196588:FAP196593 FKL196588:FKL196593 FUH196588:FUH196593 GED196588:GED196593 GNZ196588:GNZ196593 GXV196588:GXV196593 HHR196588:HHR196593 HRN196588:HRN196593 IBJ196588:IBJ196593 ILF196588:ILF196593 IVB196588:IVB196593 JEX196588:JEX196593 JOT196588:JOT196593 JYP196588:JYP196593 KIL196588:KIL196593 KSH196588:KSH196593 LCD196588:LCD196593 LLZ196588:LLZ196593 LVV196588:LVV196593 MFR196588:MFR196593 MPN196588:MPN196593 MZJ196588:MZJ196593 NJF196588:NJF196593 NTB196588:NTB196593 OCX196588:OCX196593 OMT196588:OMT196593 OWP196588:OWP196593 PGL196588:PGL196593 PQH196588:PQH196593 QAD196588:QAD196593 QJZ196588:QJZ196593 QTV196588:QTV196593 RDR196588:RDR196593 RNN196588:RNN196593 RXJ196588:RXJ196593 SHF196588:SHF196593 SRB196588:SRB196593 TAX196588:TAX196593 TKT196588:TKT196593 TUP196588:TUP196593 UEL196588:UEL196593 UOH196588:UOH196593 UYD196588:UYD196593 VHZ196588:VHZ196593 VRV196588:VRV196593 WBR196588:WBR196593 WLN196588:WLN196593 WVJ196588:WVJ196593 IX262124:IX262129 ST262124:ST262129 ACP262124:ACP262129 AML262124:AML262129 AWH262124:AWH262129 BGD262124:BGD262129 BPZ262124:BPZ262129 BZV262124:BZV262129 CJR262124:CJR262129 CTN262124:CTN262129 DDJ262124:DDJ262129 DNF262124:DNF262129 DXB262124:DXB262129 EGX262124:EGX262129 EQT262124:EQT262129 FAP262124:FAP262129 FKL262124:FKL262129 FUH262124:FUH262129 GED262124:GED262129 GNZ262124:GNZ262129 GXV262124:GXV262129 HHR262124:HHR262129 HRN262124:HRN262129 IBJ262124:IBJ262129 ILF262124:ILF262129 IVB262124:IVB262129 JEX262124:JEX262129 JOT262124:JOT262129 JYP262124:JYP262129 KIL262124:KIL262129 KSH262124:KSH262129 LCD262124:LCD262129 LLZ262124:LLZ262129 LVV262124:LVV262129 MFR262124:MFR262129 MPN262124:MPN262129 MZJ262124:MZJ262129 NJF262124:NJF262129 NTB262124:NTB262129 OCX262124:OCX262129 OMT262124:OMT262129 OWP262124:OWP262129 PGL262124:PGL262129 PQH262124:PQH262129 QAD262124:QAD262129 QJZ262124:QJZ262129 QTV262124:QTV262129 RDR262124:RDR262129 RNN262124:RNN262129 RXJ262124:RXJ262129 SHF262124:SHF262129 SRB262124:SRB262129 TAX262124:TAX262129 TKT262124:TKT262129 TUP262124:TUP262129 UEL262124:UEL262129 UOH262124:UOH262129 UYD262124:UYD262129 VHZ262124:VHZ262129 VRV262124:VRV262129 WBR262124:WBR262129 WLN262124:WLN262129 WVJ262124:WVJ262129 IX327660:IX327665 ST327660:ST327665 ACP327660:ACP327665 AML327660:AML327665 AWH327660:AWH327665 BGD327660:BGD327665 BPZ327660:BPZ327665 BZV327660:BZV327665 CJR327660:CJR327665 CTN327660:CTN327665 DDJ327660:DDJ327665 DNF327660:DNF327665 DXB327660:DXB327665 EGX327660:EGX327665 EQT327660:EQT327665 FAP327660:FAP327665 FKL327660:FKL327665 FUH327660:FUH327665 GED327660:GED327665 GNZ327660:GNZ327665 GXV327660:GXV327665 HHR327660:HHR327665 HRN327660:HRN327665 IBJ327660:IBJ327665 ILF327660:ILF327665 IVB327660:IVB327665 JEX327660:JEX327665 JOT327660:JOT327665 JYP327660:JYP327665 KIL327660:KIL327665 KSH327660:KSH327665 LCD327660:LCD327665 LLZ327660:LLZ327665 LVV327660:LVV327665 MFR327660:MFR327665 MPN327660:MPN327665 MZJ327660:MZJ327665 NJF327660:NJF327665 NTB327660:NTB327665 OCX327660:OCX327665 OMT327660:OMT327665 OWP327660:OWP327665 PGL327660:PGL327665 PQH327660:PQH327665 QAD327660:QAD327665 QJZ327660:QJZ327665 QTV327660:QTV327665 RDR327660:RDR327665 RNN327660:RNN327665 RXJ327660:RXJ327665 SHF327660:SHF327665 SRB327660:SRB327665 TAX327660:TAX327665 TKT327660:TKT327665 TUP327660:TUP327665 UEL327660:UEL327665 UOH327660:UOH327665 UYD327660:UYD327665 VHZ327660:VHZ327665 VRV327660:VRV327665 WBR327660:WBR327665 WLN327660:WLN327665 WVJ327660:WVJ327665 IX393196:IX393201 ST393196:ST393201 ACP393196:ACP393201 AML393196:AML393201 AWH393196:AWH393201 BGD393196:BGD393201 BPZ393196:BPZ393201 BZV393196:BZV393201 CJR393196:CJR393201 CTN393196:CTN393201 DDJ393196:DDJ393201 DNF393196:DNF393201 DXB393196:DXB393201 EGX393196:EGX393201 EQT393196:EQT393201 FAP393196:FAP393201 FKL393196:FKL393201 FUH393196:FUH393201 GED393196:GED393201 GNZ393196:GNZ393201 GXV393196:GXV393201 HHR393196:HHR393201 HRN393196:HRN393201 IBJ393196:IBJ393201 ILF393196:ILF393201 IVB393196:IVB393201 JEX393196:JEX393201 JOT393196:JOT393201 JYP393196:JYP393201 KIL393196:KIL393201 KSH393196:KSH393201 LCD393196:LCD393201 LLZ393196:LLZ393201 LVV393196:LVV393201 MFR393196:MFR393201 MPN393196:MPN393201 MZJ393196:MZJ393201 NJF393196:NJF393201 NTB393196:NTB393201 OCX393196:OCX393201 OMT393196:OMT393201 OWP393196:OWP393201 PGL393196:PGL393201 PQH393196:PQH393201 QAD393196:QAD393201 QJZ393196:QJZ393201 QTV393196:QTV393201 RDR393196:RDR393201 RNN393196:RNN393201 RXJ393196:RXJ393201 SHF393196:SHF393201 SRB393196:SRB393201 TAX393196:TAX393201 TKT393196:TKT393201 TUP393196:TUP393201 UEL393196:UEL393201 UOH393196:UOH393201 UYD393196:UYD393201 VHZ393196:VHZ393201 VRV393196:VRV393201 WBR393196:WBR393201 WLN393196:WLN393201 WVJ393196:WVJ393201 IX458732:IX458737 ST458732:ST458737 ACP458732:ACP458737 AML458732:AML458737 AWH458732:AWH458737 BGD458732:BGD458737 BPZ458732:BPZ458737 BZV458732:BZV458737 CJR458732:CJR458737 CTN458732:CTN458737 DDJ458732:DDJ458737 DNF458732:DNF458737 DXB458732:DXB458737 EGX458732:EGX458737 EQT458732:EQT458737 FAP458732:FAP458737 FKL458732:FKL458737 FUH458732:FUH458737 GED458732:GED458737 GNZ458732:GNZ458737 GXV458732:GXV458737 HHR458732:HHR458737 HRN458732:HRN458737 IBJ458732:IBJ458737 ILF458732:ILF458737 IVB458732:IVB458737 JEX458732:JEX458737 JOT458732:JOT458737 JYP458732:JYP458737 KIL458732:KIL458737 KSH458732:KSH458737 LCD458732:LCD458737 LLZ458732:LLZ458737 LVV458732:LVV458737 MFR458732:MFR458737 MPN458732:MPN458737 MZJ458732:MZJ458737 NJF458732:NJF458737 NTB458732:NTB458737 OCX458732:OCX458737 OMT458732:OMT458737 OWP458732:OWP458737 PGL458732:PGL458737 PQH458732:PQH458737 QAD458732:QAD458737 QJZ458732:QJZ458737 QTV458732:QTV458737 RDR458732:RDR458737 RNN458732:RNN458737 RXJ458732:RXJ458737 SHF458732:SHF458737 SRB458732:SRB458737 TAX458732:TAX458737 TKT458732:TKT458737 TUP458732:TUP458737 UEL458732:UEL458737 UOH458732:UOH458737 UYD458732:UYD458737 VHZ458732:VHZ458737 VRV458732:VRV458737 WBR458732:WBR458737 WLN458732:WLN458737 WVJ458732:WVJ458737 IX524268:IX524273 ST524268:ST524273 ACP524268:ACP524273 AML524268:AML524273 AWH524268:AWH524273 BGD524268:BGD524273 BPZ524268:BPZ524273 BZV524268:BZV524273 CJR524268:CJR524273 CTN524268:CTN524273 DDJ524268:DDJ524273 DNF524268:DNF524273 DXB524268:DXB524273 EGX524268:EGX524273 EQT524268:EQT524273 FAP524268:FAP524273 FKL524268:FKL524273 FUH524268:FUH524273 GED524268:GED524273 GNZ524268:GNZ524273 GXV524268:GXV524273 HHR524268:HHR524273 HRN524268:HRN524273 IBJ524268:IBJ524273 ILF524268:ILF524273 IVB524268:IVB524273 JEX524268:JEX524273 JOT524268:JOT524273 JYP524268:JYP524273 KIL524268:KIL524273 KSH524268:KSH524273 LCD524268:LCD524273 LLZ524268:LLZ524273 LVV524268:LVV524273 MFR524268:MFR524273 MPN524268:MPN524273 MZJ524268:MZJ524273 NJF524268:NJF524273 NTB524268:NTB524273 OCX524268:OCX524273 OMT524268:OMT524273 OWP524268:OWP524273 PGL524268:PGL524273 PQH524268:PQH524273 QAD524268:QAD524273 QJZ524268:QJZ524273 QTV524268:QTV524273 RDR524268:RDR524273 RNN524268:RNN524273 RXJ524268:RXJ524273 SHF524268:SHF524273 SRB524268:SRB524273 TAX524268:TAX524273 TKT524268:TKT524273 TUP524268:TUP524273 UEL524268:UEL524273 UOH524268:UOH524273 UYD524268:UYD524273 VHZ524268:VHZ524273 VRV524268:VRV524273 WBR524268:WBR524273 WLN524268:WLN524273 WVJ524268:WVJ524273 IX589804:IX589809 ST589804:ST589809 ACP589804:ACP589809 AML589804:AML589809 AWH589804:AWH589809 BGD589804:BGD589809 BPZ589804:BPZ589809 BZV589804:BZV589809 CJR589804:CJR589809 CTN589804:CTN589809 DDJ589804:DDJ589809 DNF589804:DNF589809 DXB589804:DXB589809 EGX589804:EGX589809 EQT589804:EQT589809 FAP589804:FAP589809 FKL589804:FKL589809 FUH589804:FUH589809 GED589804:GED589809 GNZ589804:GNZ589809 GXV589804:GXV589809 HHR589804:HHR589809 HRN589804:HRN589809 IBJ589804:IBJ589809 ILF589804:ILF589809 IVB589804:IVB589809 JEX589804:JEX589809 JOT589804:JOT589809 JYP589804:JYP589809 KIL589804:KIL589809 KSH589804:KSH589809 LCD589804:LCD589809 LLZ589804:LLZ589809 LVV589804:LVV589809 MFR589804:MFR589809 MPN589804:MPN589809 MZJ589804:MZJ589809 NJF589804:NJF589809 NTB589804:NTB589809 OCX589804:OCX589809 OMT589804:OMT589809 OWP589804:OWP589809 PGL589804:PGL589809 PQH589804:PQH589809 QAD589804:QAD589809 QJZ589804:QJZ589809 QTV589804:QTV589809 RDR589804:RDR589809 RNN589804:RNN589809 RXJ589804:RXJ589809 SHF589804:SHF589809 SRB589804:SRB589809 TAX589804:TAX589809 TKT589804:TKT589809 TUP589804:TUP589809 UEL589804:UEL589809 UOH589804:UOH589809 UYD589804:UYD589809 VHZ589804:VHZ589809 VRV589804:VRV589809 WBR589804:WBR589809 WLN589804:WLN589809 WVJ589804:WVJ589809 IX655340:IX655345 ST655340:ST655345 ACP655340:ACP655345 AML655340:AML655345 AWH655340:AWH655345 BGD655340:BGD655345 BPZ655340:BPZ655345 BZV655340:BZV655345 CJR655340:CJR655345 CTN655340:CTN655345 DDJ655340:DDJ655345 DNF655340:DNF655345 DXB655340:DXB655345 EGX655340:EGX655345 EQT655340:EQT655345 FAP655340:FAP655345 FKL655340:FKL655345 FUH655340:FUH655345 GED655340:GED655345 GNZ655340:GNZ655345 GXV655340:GXV655345 HHR655340:HHR655345 HRN655340:HRN655345 IBJ655340:IBJ655345 ILF655340:ILF655345 IVB655340:IVB655345 JEX655340:JEX655345 JOT655340:JOT655345 JYP655340:JYP655345 KIL655340:KIL655345 KSH655340:KSH655345 LCD655340:LCD655345 LLZ655340:LLZ655345 LVV655340:LVV655345 MFR655340:MFR655345 MPN655340:MPN655345 MZJ655340:MZJ655345 NJF655340:NJF655345 NTB655340:NTB655345 OCX655340:OCX655345 OMT655340:OMT655345 OWP655340:OWP655345 PGL655340:PGL655345 PQH655340:PQH655345 QAD655340:QAD655345 QJZ655340:QJZ655345 QTV655340:QTV655345 RDR655340:RDR655345 RNN655340:RNN655345 RXJ655340:RXJ655345 SHF655340:SHF655345 SRB655340:SRB655345 TAX655340:TAX655345 TKT655340:TKT655345 TUP655340:TUP655345 UEL655340:UEL655345 UOH655340:UOH655345 UYD655340:UYD655345 VHZ655340:VHZ655345 VRV655340:VRV655345 WBR655340:WBR655345 WLN655340:WLN655345 WVJ655340:WVJ655345 IX720876:IX720881 ST720876:ST720881 ACP720876:ACP720881 AML720876:AML720881 AWH720876:AWH720881 BGD720876:BGD720881 BPZ720876:BPZ720881 BZV720876:BZV720881 CJR720876:CJR720881 CTN720876:CTN720881 DDJ720876:DDJ720881 DNF720876:DNF720881 DXB720876:DXB720881 EGX720876:EGX720881 EQT720876:EQT720881 FAP720876:FAP720881 FKL720876:FKL720881 FUH720876:FUH720881 GED720876:GED720881 GNZ720876:GNZ720881 GXV720876:GXV720881 HHR720876:HHR720881 HRN720876:HRN720881 IBJ720876:IBJ720881 ILF720876:ILF720881 IVB720876:IVB720881 JEX720876:JEX720881 JOT720876:JOT720881 JYP720876:JYP720881 KIL720876:KIL720881 KSH720876:KSH720881 LCD720876:LCD720881 LLZ720876:LLZ720881 LVV720876:LVV720881 MFR720876:MFR720881 MPN720876:MPN720881 MZJ720876:MZJ720881 NJF720876:NJF720881 NTB720876:NTB720881 OCX720876:OCX720881 OMT720876:OMT720881 OWP720876:OWP720881 PGL720876:PGL720881 PQH720876:PQH720881 QAD720876:QAD720881 QJZ720876:QJZ720881 QTV720876:QTV720881 RDR720876:RDR720881 RNN720876:RNN720881 RXJ720876:RXJ720881 SHF720876:SHF720881 SRB720876:SRB720881 TAX720876:TAX720881 TKT720876:TKT720881 TUP720876:TUP720881 UEL720876:UEL720881 UOH720876:UOH720881 UYD720876:UYD720881 VHZ720876:VHZ720881 VRV720876:VRV720881 WBR720876:WBR720881 WLN720876:WLN720881 WVJ720876:WVJ720881 IX786412:IX786417 ST786412:ST786417 ACP786412:ACP786417 AML786412:AML786417 AWH786412:AWH786417 BGD786412:BGD786417 BPZ786412:BPZ786417 BZV786412:BZV786417 CJR786412:CJR786417 CTN786412:CTN786417 DDJ786412:DDJ786417 DNF786412:DNF786417 DXB786412:DXB786417 EGX786412:EGX786417 EQT786412:EQT786417 FAP786412:FAP786417 FKL786412:FKL786417 FUH786412:FUH786417 GED786412:GED786417 GNZ786412:GNZ786417 GXV786412:GXV786417 HHR786412:HHR786417 HRN786412:HRN786417 IBJ786412:IBJ786417 ILF786412:ILF786417 IVB786412:IVB786417 JEX786412:JEX786417 JOT786412:JOT786417 JYP786412:JYP786417 KIL786412:KIL786417 KSH786412:KSH786417 LCD786412:LCD786417 LLZ786412:LLZ786417 LVV786412:LVV786417 MFR786412:MFR786417 MPN786412:MPN786417 MZJ786412:MZJ786417 NJF786412:NJF786417 NTB786412:NTB786417 OCX786412:OCX786417 OMT786412:OMT786417 OWP786412:OWP786417 PGL786412:PGL786417 PQH786412:PQH786417 QAD786412:QAD786417 QJZ786412:QJZ786417 QTV786412:QTV786417 RDR786412:RDR786417 RNN786412:RNN786417 RXJ786412:RXJ786417 SHF786412:SHF786417 SRB786412:SRB786417 TAX786412:TAX786417 TKT786412:TKT786417 TUP786412:TUP786417 UEL786412:UEL786417 UOH786412:UOH786417 UYD786412:UYD786417 VHZ786412:VHZ786417 VRV786412:VRV786417 WBR786412:WBR786417 WLN786412:WLN786417 WVJ786412:WVJ786417 IX851948:IX851953 ST851948:ST851953 ACP851948:ACP851953 AML851948:AML851953 AWH851948:AWH851953 BGD851948:BGD851953 BPZ851948:BPZ851953 BZV851948:BZV851953 CJR851948:CJR851953 CTN851948:CTN851953 DDJ851948:DDJ851953 DNF851948:DNF851953 DXB851948:DXB851953 EGX851948:EGX851953 EQT851948:EQT851953 FAP851948:FAP851953 FKL851948:FKL851953 FUH851948:FUH851953 GED851948:GED851953 GNZ851948:GNZ851953 GXV851948:GXV851953 HHR851948:HHR851953 HRN851948:HRN851953 IBJ851948:IBJ851953 ILF851948:ILF851953 IVB851948:IVB851953 JEX851948:JEX851953 JOT851948:JOT851953 JYP851948:JYP851953 KIL851948:KIL851953 KSH851948:KSH851953 LCD851948:LCD851953 LLZ851948:LLZ851953 LVV851948:LVV851953 MFR851948:MFR851953 MPN851948:MPN851953 MZJ851948:MZJ851953 NJF851948:NJF851953 NTB851948:NTB851953 OCX851948:OCX851953 OMT851948:OMT851953 OWP851948:OWP851953 PGL851948:PGL851953 PQH851948:PQH851953 QAD851948:QAD851953 QJZ851948:QJZ851953 QTV851948:QTV851953 RDR851948:RDR851953 RNN851948:RNN851953 RXJ851948:RXJ851953 SHF851948:SHF851953 SRB851948:SRB851953 TAX851948:TAX851953 TKT851948:TKT851953 TUP851948:TUP851953 UEL851948:UEL851953 UOH851948:UOH851953 UYD851948:UYD851953 VHZ851948:VHZ851953 VRV851948:VRV851953 WBR851948:WBR851953 WLN851948:WLN851953 WVJ851948:WVJ851953 IX917484:IX917489 ST917484:ST917489 ACP917484:ACP917489 AML917484:AML917489 AWH917484:AWH917489 BGD917484:BGD917489 BPZ917484:BPZ917489 BZV917484:BZV917489 CJR917484:CJR917489 CTN917484:CTN917489 DDJ917484:DDJ917489 DNF917484:DNF917489 DXB917484:DXB917489 EGX917484:EGX917489 EQT917484:EQT917489 FAP917484:FAP917489 FKL917484:FKL917489 FUH917484:FUH917489 GED917484:GED917489 GNZ917484:GNZ917489 GXV917484:GXV917489 HHR917484:HHR917489 HRN917484:HRN917489 IBJ917484:IBJ917489 ILF917484:ILF917489 IVB917484:IVB917489 JEX917484:JEX917489 JOT917484:JOT917489 JYP917484:JYP917489 KIL917484:KIL917489 KSH917484:KSH917489 LCD917484:LCD917489 LLZ917484:LLZ917489 LVV917484:LVV917489 MFR917484:MFR917489 MPN917484:MPN917489 MZJ917484:MZJ917489 NJF917484:NJF917489 NTB917484:NTB917489 OCX917484:OCX917489 OMT917484:OMT917489 OWP917484:OWP917489 PGL917484:PGL917489 PQH917484:PQH917489 QAD917484:QAD917489 QJZ917484:QJZ917489 QTV917484:QTV917489 RDR917484:RDR917489 RNN917484:RNN917489 RXJ917484:RXJ917489 SHF917484:SHF917489 SRB917484:SRB917489 TAX917484:TAX917489 TKT917484:TKT917489 TUP917484:TUP917489 UEL917484:UEL917489 UOH917484:UOH917489 UYD917484:UYD917489 VHZ917484:VHZ917489 VRV917484:VRV917489 WBR917484:WBR917489 WLN917484:WLN917489 WVJ917484:WVJ917489 IX983020:IX983025 ST983020:ST983025 ACP983020:ACP983025 AML983020:AML983025 AWH983020:AWH983025 BGD983020:BGD983025 BPZ983020:BPZ983025 BZV983020:BZV983025 CJR983020:CJR983025 CTN983020:CTN983025 DDJ983020:DDJ983025 DNF983020:DNF983025 DXB983020:DXB983025 EGX983020:EGX983025 EQT983020:EQT983025 FAP983020:FAP983025 FKL983020:FKL983025 FUH983020:FUH983025 GED983020:GED983025 GNZ983020:GNZ983025 GXV983020:GXV983025 HHR983020:HHR983025 HRN983020:HRN983025 IBJ983020:IBJ983025 ILF983020:ILF983025 IVB983020:IVB983025 JEX983020:JEX983025 JOT983020:JOT983025 JYP983020:JYP983025 KIL983020:KIL983025 KSH983020:KSH983025 LCD983020:LCD983025 LLZ983020:LLZ983025 LVV983020:LVV983025 MFR983020:MFR983025 MPN983020:MPN983025 MZJ983020:MZJ983025 NJF983020:NJF983025 NTB983020:NTB983025 OCX983020:OCX983025 OMT983020:OMT983025 OWP983020:OWP983025 PGL983020:PGL983025 PQH983020:PQH983025 QAD983020:QAD983025 QJZ983020:QJZ983025 QTV983020:QTV983025 RDR983020:RDR983025 RNN983020:RNN983025 RXJ983020:RXJ983025 SHF983020:SHF983025 SRB983020:SRB983025 TAX983020:TAX983025 TKT983020:TKT983025 TUP983020:TUP983025 UEL983020:UEL983025 UOH983020:UOH983025 UYD983020:UYD983025 VHZ983020:VHZ983025 VRV983020:VRV983025 WBR983020:WBR983025 WLN983020:WLN983025 WVJ983020:WVJ983025" xr:uid="{9FAD9B3A-BEF4-4EB2-B0F0-453A22310A11}">
      <formula1>52</formula1>
    </dataValidation>
    <dataValidation type="whole" operator="lessThanOrEqual" allowBlank="1" showInputMessage="1" showErrorMessage="1" sqref="WVF983031 IT65518:IT65521 SP65518:SP65521 ACL65518:ACL65521 AMH65518:AMH65521 AWD65518:AWD65521 BFZ65518:BFZ65521 BPV65518:BPV65521 BZR65518:BZR65521 CJN65518:CJN65521 CTJ65518:CTJ65521 DDF65518:DDF65521 DNB65518:DNB65521 DWX65518:DWX65521 EGT65518:EGT65521 EQP65518:EQP65521 FAL65518:FAL65521 FKH65518:FKH65521 FUD65518:FUD65521 GDZ65518:GDZ65521 GNV65518:GNV65521 GXR65518:GXR65521 HHN65518:HHN65521 HRJ65518:HRJ65521 IBF65518:IBF65521 ILB65518:ILB65521 IUX65518:IUX65521 JET65518:JET65521 JOP65518:JOP65521 JYL65518:JYL65521 KIH65518:KIH65521 KSD65518:KSD65521 LBZ65518:LBZ65521 LLV65518:LLV65521 LVR65518:LVR65521 MFN65518:MFN65521 MPJ65518:MPJ65521 MZF65518:MZF65521 NJB65518:NJB65521 NSX65518:NSX65521 OCT65518:OCT65521 OMP65518:OMP65521 OWL65518:OWL65521 PGH65518:PGH65521 PQD65518:PQD65521 PZZ65518:PZZ65521 QJV65518:QJV65521 QTR65518:QTR65521 RDN65518:RDN65521 RNJ65518:RNJ65521 RXF65518:RXF65521 SHB65518:SHB65521 SQX65518:SQX65521 TAT65518:TAT65521 TKP65518:TKP65521 TUL65518:TUL65521 UEH65518:UEH65521 UOD65518:UOD65521 UXZ65518:UXZ65521 VHV65518:VHV65521 VRR65518:VRR65521 WBN65518:WBN65521 WLJ65518:WLJ65521 WVF65518:WVF65521 IT131054:IT131057 SP131054:SP131057 ACL131054:ACL131057 AMH131054:AMH131057 AWD131054:AWD131057 BFZ131054:BFZ131057 BPV131054:BPV131057 BZR131054:BZR131057 CJN131054:CJN131057 CTJ131054:CTJ131057 DDF131054:DDF131057 DNB131054:DNB131057 DWX131054:DWX131057 EGT131054:EGT131057 EQP131054:EQP131057 FAL131054:FAL131057 FKH131054:FKH131057 FUD131054:FUD131057 GDZ131054:GDZ131057 GNV131054:GNV131057 GXR131054:GXR131057 HHN131054:HHN131057 HRJ131054:HRJ131057 IBF131054:IBF131057 ILB131054:ILB131057 IUX131054:IUX131057 JET131054:JET131057 JOP131054:JOP131057 JYL131054:JYL131057 KIH131054:KIH131057 KSD131054:KSD131057 LBZ131054:LBZ131057 LLV131054:LLV131057 LVR131054:LVR131057 MFN131054:MFN131057 MPJ131054:MPJ131057 MZF131054:MZF131057 NJB131054:NJB131057 NSX131054:NSX131057 OCT131054:OCT131057 OMP131054:OMP131057 OWL131054:OWL131057 PGH131054:PGH131057 PQD131054:PQD131057 PZZ131054:PZZ131057 QJV131054:QJV131057 QTR131054:QTR131057 RDN131054:RDN131057 RNJ131054:RNJ131057 RXF131054:RXF131057 SHB131054:SHB131057 SQX131054:SQX131057 TAT131054:TAT131057 TKP131054:TKP131057 TUL131054:TUL131057 UEH131054:UEH131057 UOD131054:UOD131057 UXZ131054:UXZ131057 VHV131054:VHV131057 VRR131054:VRR131057 WBN131054:WBN131057 WLJ131054:WLJ131057 WVF131054:WVF131057 IT196590:IT196593 SP196590:SP196593 ACL196590:ACL196593 AMH196590:AMH196593 AWD196590:AWD196593 BFZ196590:BFZ196593 BPV196590:BPV196593 BZR196590:BZR196593 CJN196590:CJN196593 CTJ196590:CTJ196593 DDF196590:DDF196593 DNB196590:DNB196593 DWX196590:DWX196593 EGT196590:EGT196593 EQP196590:EQP196593 FAL196590:FAL196593 FKH196590:FKH196593 FUD196590:FUD196593 GDZ196590:GDZ196593 GNV196590:GNV196593 GXR196590:GXR196593 HHN196590:HHN196593 HRJ196590:HRJ196593 IBF196590:IBF196593 ILB196590:ILB196593 IUX196590:IUX196593 JET196590:JET196593 JOP196590:JOP196593 JYL196590:JYL196593 KIH196590:KIH196593 KSD196590:KSD196593 LBZ196590:LBZ196593 LLV196590:LLV196593 LVR196590:LVR196593 MFN196590:MFN196593 MPJ196590:MPJ196593 MZF196590:MZF196593 NJB196590:NJB196593 NSX196590:NSX196593 OCT196590:OCT196593 OMP196590:OMP196593 OWL196590:OWL196593 PGH196590:PGH196593 PQD196590:PQD196593 PZZ196590:PZZ196593 QJV196590:QJV196593 QTR196590:QTR196593 RDN196590:RDN196593 RNJ196590:RNJ196593 RXF196590:RXF196593 SHB196590:SHB196593 SQX196590:SQX196593 TAT196590:TAT196593 TKP196590:TKP196593 TUL196590:TUL196593 UEH196590:UEH196593 UOD196590:UOD196593 UXZ196590:UXZ196593 VHV196590:VHV196593 VRR196590:VRR196593 WBN196590:WBN196593 WLJ196590:WLJ196593 WVF196590:WVF196593 IT262126:IT262129 SP262126:SP262129 ACL262126:ACL262129 AMH262126:AMH262129 AWD262126:AWD262129 BFZ262126:BFZ262129 BPV262126:BPV262129 BZR262126:BZR262129 CJN262126:CJN262129 CTJ262126:CTJ262129 DDF262126:DDF262129 DNB262126:DNB262129 DWX262126:DWX262129 EGT262126:EGT262129 EQP262126:EQP262129 FAL262126:FAL262129 FKH262126:FKH262129 FUD262126:FUD262129 GDZ262126:GDZ262129 GNV262126:GNV262129 GXR262126:GXR262129 HHN262126:HHN262129 HRJ262126:HRJ262129 IBF262126:IBF262129 ILB262126:ILB262129 IUX262126:IUX262129 JET262126:JET262129 JOP262126:JOP262129 JYL262126:JYL262129 KIH262126:KIH262129 KSD262126:KSD262129 LBZ262126:LBZ262129 LLV262126:LLV262129 LVR262126:LVR262129 MFN262126:MFN262129 MPJ262126:MPJ262129 MZF262126:MZF262129 NJB262126:NJB262129 NSX262126:NSX262129 OCT262126:OCT262129 OMP262126:OMP262129 OWL262126:OWL262129 PGH262126:PGH262129 PQD262126:PQD262129 PZZ262126:PZZ262129 QJV262126:QJV262129 QTR262126:QTR262129 RDN262126:RDN262129 RNJ262126:RNJ262129 RXF262126:RXF262129 SHB262126:SHB262129 SQX262126:SQX262129 TAT262126:TAT262129 TKP262126:TKP262129 TUL262126:TUL262129 UEH262126:UEH262129 UOD262126:UOD262129 UXZ262126:UXZ262129 VHV262126:VHV262129 VRR262126:VRR262129 WBN262126:WBN262129 WLJ262126:WLJ262129 WVF262126:WVF262129 IT327662:IT327665 SP327662:SP327665 ACL327662:ACL327665 AMH327662:AMH327665 AWD327662:AWD327665 BFZ327662:BFZ327665 BPV327662:BPV327665 BZR327662:BZR327665 CJN327662:CJN327665 CTJ327662:CTJ327665 DDF327662:DDF327665 DNB327662:DNB327665 DWX327662:DWX327665 EGT327662:EGT327665 EQP327662:EQP327665 FAL327662:FAL327665 FKH327662:FKH327665 FUD327662:FUD327665 GDZ327662:GDZ327665 GNV327662:GNV327665 GXR327662:GXR327665 HHN327662:HHN327665 HRJ327662:HRJ327665 IBF327662:IBF327665 ILB327662:ILB327665 IUX327662:IUX327665 JET327662:JET327665 JOP327662:JOP327665 JYL327662:JYL327665 KIH327662:KIH327665 KSD327662:KSD327665 LBZ327662:LBZ327665 LLV327662:LLV327665 LVR327662:LVR327665 MFN327662:MFN327665 MPJ327662:MPJ327665 MZF327662:MZF327665 NJB327662:NJB327665 NSX327662:NSX327665 OCT327662:OCT327665 OMP327662:OMP327665 OWL327662:OWL327665 PGH327662:PGH327665 PQD327662:PQD327665 PZZ327662:PZZ327665 QJV327662:QJV327665 QTR327662:QTR327665 RDN327662:RDN327665 RNJ327662:RNJ327665 RXF327662:RXF327665 SHB327662:SHB327665 SQX327662:SQX327665 TAT327662:TAT327665 TKP327662:TKP327665 TUL327662:TUL327665 UEH327662:UEH327665 UOD327662:UOD327665 UXZ327662:UXZ327665 VHV327662:VHV327665 VRR327662:VRR327665 WBN327662:WBN327665 WLJ327662:WLJ327665 WVF327662:WVF327665 IT393198:IT393201 SP393198:SP393201 ACL393198:ACL393201 AMH393198:AMH393201 AWD393198:AWD393201 BFZ393198:BFZ393201 BPV393198:BPV393201 BZR393198:BZR393201 CJN393198:CJN393201 CTJ393198:CTJ393201 DDF393198:DDF393201 DNB393198:DNB393201 DWX393198:DWX393201 EGT393198:EGT393201 EQP393198:EQP393201 FAL393198:FAL393201 FKH393198:FKH393201 FUD393198:FUD393201 GDZ393198:GDZ393201 GNV393198:GNV393201 GXR393198:GXR393201 HHN393198:HHN393201 HRJ393198:HRJ393201 IBF393198:IBF393201 ILB393198:ILB393201 IUX393198:IUX393201 JET393198:JET393201 JOP393198:JOP393201 JYL393198:JYL393201 KIH393198:KIH393201 KSD393198:KSD393201 LBZ393198:LBZ393201 LLV393198:LLV393201 LVR393198:LVR393201 MFN393198:MFN393201 MPJ393198:MPJ393201 MZF393198:MZF393201 NJB393198:NJB393201 NSX393198:NSX393201 OCT393198:OCT393201 OMP393198:OMP393201 OWL393198:OWL393201 PGH393198:PGH393201 PQD393198:PQD393201 PZZ393198:PZZ393201 QJV393198:QJV393201 QTR393198:QTR393201 RDN393198:RDN393201 RNJ393198:RNJ393201 RXF393198:RXF393201 SHB393198:SHB393201 SQX393198:SQX393201 TAT393198:TAT393201 TKP393198:TKP393201 TUL393198:TUL393201 UEH393198:UEH393201 UOD393198:UOD393201 UXZ393198:UXZ393201 VHV393198:VHV393201 VRR393198:VRR393201 WBN393198:WBN393201 WLJ393198:WLJ393201 WVF393198:WVF393201 IT458734:IT458737 SP458734:SP458737 ACL458734:ACL458737 AMH458734:AMH458737 AWD458734:AWD458737 BFZ458734:BFZ458737 BPV458734:BPV458737 BZR458734:BZR458737 CJN458734:CJN458737 CTJ458734:CTJ458737 DDF458734:DDF458737 DNB458734:DNB458737 DWX458734:DWX458737 EGT458734:EGT458737 EQP458734:EQP458737 FAL458734:FAL458737 FKH458734:FKH458737 FUD458734:FUD458737 GDZ458734:GDZ458737 GNV458734:GNV458737 GXR458734:GXR458737 HHN458734:HHN458737 HRJ458734:HRJ458737 IBF458734:IBF458737 ILB458734:ILB458737 IUX458734:IUX458737 JET458734:JET458737 JOP458734:JOP458737 JYL458734:JYL458737 KIH458734:KIH458737 KSD458734:KSD458737 LBZ458734:LBZ458737 LLV458734:LLV458737 LVR458734:LVR458737 MFN458734:MFN458737 MPJ458734:MPJ458737 MZF458734:MZF458737 NJB458734:NJB458737 NSX458734:NSX458737 OCT458734:OCT458737 OMP458734:OMP458737 OWL458734:OWL458737 PGH458734:PGH458737 PQD458734:PQD458737 PZZ458734:PZZ458737 QJV458734:QJV458737 QTR458734:QTR458737 RDN458734:RDN458737 RNJ458734:RNJ458737 RXF458734:RXF458737 SHB458734:SHB458737 SQX458734:SQX458737 TAT458734:TAT458737 TKP458734:TKP458737 TUL458734:TUL458737 UEH458734:UEH458737 UOD458734:UOD458737 UXZ458734:UXZ458737 VHV458734:VHV458737 VRR458734:VRR458737 WBN458734:WBN458737 WLJ458734:WLJ458737 WVF458734:WVF458737 IT524270:IT524273 SP524270:SP524273 ACL524270:ACL524273 AMH524270:AMH524273 AWD524270:AWD524273 BFZ524270:BFZ524273 BPV524270:BPV524273 BZR524270:BZR524273 CJN524270:CJN524273 CTJ524270:CTJ524273 DDF524270:DDF524273 DNB524270:DNB524273 DWX524270:DWX524273 EGT524270:EGT524273 EQP524270:EQP524273 FAL524270:FAL524273 FKH524270:FKH524273 FUD524270:FUD524273 GDZ524270:GDZ524273 GNV524270:GNV524273 GXR524270:GXR524273 HHN524270:HHN524273 HRJ524270:HRJ524273 IBF524270:IBF524273 ILB524270:ILB524273 IUX524270:IUX524273 JET524270:JET524273 JOP524270:JOP524273 JYL524270:JYL524273 KIH524270:KIH524273 KSD524270:KSD524273 LBZ524270:LBZ524273 LLV524270:LLV524273 LVR524270:LVR524273 MFN524270:MFN524273 MPJ524270:MPJ524273 MZF524270:MZF524273 NJB524270:NJB524273 NSX524270:NSX524273 OCT524270:OCT524273 OMP524270:OMP524273 OWL524270:OWL524273 PGH524270:PGH524273 PQD524270:PQD524273 PZZ524270:PZZ524273 QJV524270:QJV524273 QTR524270:QTR524273 RDN524270:RDN524273 RNJ524270:RNJ524273 RXF524270:RXF524273 SHB524270:SHB524273 SQX524270:SQX524273 TAT524270:TAT524273 TKP524270:TKP524273 TUL524270:TUL524273 UEH524270:UEH524273 UOD524270:UOD524273 UXZ524270:UXZ524273 VHV524270:VHV524273 VRR524270:VRR524273 WBN524270:WBN524273 WLJ524270:WLJ524273 WVF524270:WVF524273 IT589806:IT589809 SP589806:SP589809 ACL589806:ACL589809 AMH589806:AMH589809 AWD589806:AWD589809 BFZ589806:BFZ589809 BPV589806:BPV589809 BZR589806:BZR589809 CJN589806:CJN589809 CTJ589806:CTJ589809 DDF589806:DDF589809 DNB589806:DNB589809 DWX589806:DWX589809 EGT589806:EGT589809 EQP589806:EQP589809 FAL589806:FAL589809 FKH589806:FKH589809 FUD589806:FUD589809 GDZ589806:GDZ589809 GNV589806:GNV589809 GXR589806:GXR589809 HHN589806:HHN589809 HRJ589806:HRJ589809 IBF589806:IBF589809 ILB589806:ILB589809 IUX589806:IUX589809 JET589806:JET589809 JOP589806:JOP589809 JYL589806:JYL589809 KIH589806:KIH589809 KSD589806:KSD589809 LBZ589806:LBZ589809 LLV589806:LLV589809 LVR589806:LVR589809 MFN589806:MFN589809 MPJ589806:MPJ589809 MZF589806:MZF589809 NJB589806:NJB589809 NSX589806:NSX589809 OCT589806:OCT589809 OMP589806:OMP589809 OWL589806:OWL589809 PGH589806:PGH589809 PQD589806:PQD589809 PZZ589806:PZZ589809 QJV589806:QJV589809 QTR589806:QTR589809 RDN589806:RDN589809 RNJ589806:RNJ589809 RXF589806:RXF589809 SHB589806:SHB589809 SQX589806:SQX589809 TAT589806:TAT589809 TKP589806:TKP589809 TUL589806:TUL589809 UEH589806:UEH589809 UOD589806:UOD589809 UXZ589806:UXZ589809 VHV589806:VHV589809 VRR589806:VRR589809 WBN589806:WBN589809 WLJ589806:WLJ589809 WVF589806:WVF589809 IT655342:IT655345 SP655342:SP655345 ACL655342:ACL655345 AMH655342:AMH655345 AWD655342:AWD655345 BFZ655342:BFZ655345 BPV655342:BPV655345 BZR655342:BZR655345 CJN655342:CJN655345 CTJ655342:CTJ655345 DDF655342:DDF655345 DNB655342:DNB655345 DWX655342:DWX655345 EGT655342:EGT655345 EQP655342:EQP655345 FAL655342:FAL655345 FKH655342:FKH655345 FUD655342:FUD655345 GDZ655342:GDZ655345 GNV655342:GNV655345 GXR655342:GXR655345 HHN655342:HHN655345 HRJ655342:HRJ655345 IBF655342:IBF655345 ILB655342:ILB655345 IUX655342:IUX655345 JET655342:JET655345 JOP655342:JOP655345 JYL655342:JYL655345 KIH655342:KIH655345 KSD655342:KSD655345 LBZ655342:LBZ655345 LLV655342:LLV655345 LVR655342:LVR655345 MFN655342:MFN655345 MPJ655342:MPJ655345 MZF655342:MZF655345 NJB655342:NJB655345 NSX655342:NSX655345 OCT655342:OCT655345 OMP655342:OMP655345 OWL655342:OWL655345 PGH655342:PGH655345 PQD655342:PQD655345 PZZ655342:PZZ655345 QJV655342:QJV655345 QTR655342:QTR655345 RDN655342:RDN655345 RNJ655342:RNJ655345 RXF655342:RXF655345 SHB655342:SHB655345 SQX655342:SQX655345 TAT655342:TAT655345 TKP655342:TKP655345 TUL655342:TUL655345 UEH655342:UEH655345 UOD655342:UOD655345 UXZ655342:UXZ655345 VHV655342:VHV655345 VRR655342:VRR655345 WBN655342:WBN655345 WLJ655342:WLJ655345 WVF655342:WVF655345 IT720878:IT720881 SP720878:SP720881 ACL720878:ACL720881 AMH720878:AMH720881 AWD720878:AWD720881 BFZ720878:BFZ720881 BPV720878:BPV720881 BZR720878:BZR720881 CJN720878:CJN720881 CTJ720878:CTJ720881 DDF720878:DDF720881 DNB720878:DNB720881 DWX720878:DWX720881 EGT720878:EGT720881 EQP720878:EQP720881 FAL720878:FAL720881 FKH720878:FKH720881 FUD720878:FUD720881 GDZ720878:GDZ720881 GNV720878:GNV720881 GXR720878:GXR720881 HHN720878:HHN720881 HRJ720878:HRJ720881 IBF720878:IBF720881 ILB720878:ILB720881 IUX720878:IUX720881 JET720878:JET720881 JOP720878:JOP720881 JYL720878:JYL720881 KIH720878:KIH720881 KSD720878:KSD720881 LBZ720878:LBZ720881 LLV720878:LLV720881 LVR720878:LVR720881 MFN720878:MFN720881 MPJ720878:MPJ720881 MZF720878:MZF720881 NJB720878:NJB720881 NSX720878:NSX720881 OCT720878:OCT720881 OMP720878:OMP720881 OWL720878:OWL720881 PGH720878:PGH720881 PQD720878:PQD720881 PZZ720878:PZZ720881 QJV720878:QJV720881 QTR720878:QTR720881 RDN720878:RDN720881 RNJ720878:RNJ720881 RXF720878:RXF720881 SHB720878:SHB720881 SQX720878:SQX720881 TAT720878:TAT720881 TKP720878:TKP720881 TUL720878:TUL720881 UEH720878:UEH720881 UOD720878:UOD720881 UXZ720878:UXZ720881 VHV720878:VHV720881 VRR720878:VRR720881 WBN720878:WBN720881 WLJ720878:WLJ720881 WVF720878:WVF720881 IT786414:IT786417 SP786414:SP786417 ACL786414:ACL786417 AMH786414:AMH786417 AWD786414:AWD786417 BFZ786414:BFZ786417 BPV786414:BPV786417 BZR786414:BZR786417 CJN786414:CJN786417 CTJ786414:CTJ786417 DDF786414:DDF786417 DNB786414:DNB786417 DWX786414:DWX786417 EGT786414:EGT786417 EQP786414:EQP786417 FAL786414:FAL786417 FKH786414:FKH786417 FUD786414:FUD786417 GDZ786414:GDZ786417 GNV786414:GNV786417 GXR786414:GXR786417 HHN786414:HHN786417 HRJ786414:HRJ786417 IBF786414:IBF786417 ILB786414:ILB786417 IUX786414:IUX786417 JET786414:JET786417 JOP786414:JOP786417 JYL786414:JYL786417 KIH786414:KIH786417 KSD786414:KSD786417 LBZ786414:LBZ786417 LLV786414:LLV786417 LVR786414:LVR786417 MFN786414:MFN786417 MPJ786414:MPJ786417 MZF786414:MZF786417 NJB786414:NJB786417 NSX786414:NSX786417 OCT786414:OCT786417 OMP786414:OMP786417 OWL786414:OWL786417 PGH786414:PGH786417 PQD786414:PQD786417 PZZ786414:PZZ786417 QJV786414:QJV786417 QTR786414:QTR786417 RDN786414:RDN786417 RNJ786414:RNJ786417 RXF786414:RXF786417 SHB786414:SHB786417 SQX786414:SQX786417 TAT786414:TAT786417 TKP786414:TKP786417 TUL786414:TUL786417 UEH786414:UEH786417 UOD786414:UOD786417 UXZ786414:UXZ786417 VHV786414:VHV786417 VRR786414:VRR786417 WBN786414:WBN786417 WLJ786414:WLJ786417 WVF786414:WVF786417 IT851950:IT851953 SP851950:SP851953 ACL851950:ACL851953 AMH851950:AMH851953 AWD851950:AWD851953 BFZ851950:BFZ851953 BPV851950:BPV851953 BZR851950:BZR851953 CJN851950:CJN851953 CTJ851950:CTJ851953 DDF851950:DDF851953 DNB851950:DNB851953 DWX851950:DWX851953 EGT851950:EGT851953 EQP851950:EQP851953 FAL851950:FAL851953 FKH851950:FKH851953 FUD851950:FUD851953 GDZ851950:GDZ851953 GNV851950:GNV851953 GXR851950:GXR851953 HHN851950:HHN851953 HRJ851950:HRJ851953 IBF851950:IBF851953 ILB851950:ILB851953 IUX851950:IUX851953 JET851950:JET851953 JOP851950:JOP851953 JYL851950:JYL851953 KIH851950:KIH851953 KSD851950:KSD851953 LBZ851950:LBZ851953 LLV851950:LLV851953 LVR851950:LVR851953 MFN851950:MFN851953 MPJ851950:MPJ851953 MZF851950:MZF851953 NJB851950:NJB851953 NSX851950:NSX851953 OCT851950:OCT851953 OMP851950:OMP851953 OWL851950:OWL851953 PGH851950:PGH851953 PQD851950:PQD851953 PZZ851950:PZZ851953 QJV851950:QJV851953 QTR851950:QTR851953 RDN851950:RDN851953 RNJ851950:RNJ851953 RXF851950:RXF851953 SHB851950:SHB851953 SQX851950:SQX851953 TAT851950:TAT851953 TKP851950:TKP851953 TUL851950:TUL851953 UEH851950:UEH851953 UOD851950:UOD851953 UXZ851950:UXZ851953 VHV851950:VHV851953 VRR851950:VRR851953 WBN851950:WBN851953 WLJ851950:WLJ851953 WVF851950:WVF851953 IT917486:IT917489 SP917486:SP917489 ACL917486:ACL917489 AMH917486:AMH917489 AWD917486:AWD917489 BFZ917486:BFZ917489 BPV917486:BPV917489 BZR917486:BZR917489 CJN917486:CJN917489 CTJ917486:CTJ917489 DDF917486:DDF917489 DNB917486:DNB917489 DWX917486:DWX917489 EGT917486:EGT917489 EQP917486:EQP917489 FAL917486:FAL917489 FKH917486:FKH917489 FUD917486:FUD917489 GDZ917486:GDZ917489 GNV917486:GNV917489 GXR917486:GXR917489 HHN917486:HHN917489 HRJ917486:HRJ917489 IBF917486:IBF917489 ILB917486:ILB917489 IUX917486:IUX917489 JET917486:JET917489 JOP917486:JOP917489 JYL917486:JYL917489 KIH917486:KIH917489 KSD917486:KSD917489 LBZ917486:LBZ917489 LLV917486:LLV917489 LVR917486:LVR917489 MFN917486:MFN917489 MPJ917486:MPJ917489 MZF917486:MZF917489 NJB917486:NJB917489 NSX917486:NSX917489 OCT917486:OCT917489 OMP917486:OMP917489 OWL917486:OWL917489 PGH917486:PGH917489 PQD917486:PQD917489 PZZ917486:PZZ917489 QJV917486:QJV917489 QTR917486:QTR917489 RDN917486:RDN917489 RNJ917486:RNJ917489 RXF917486:RXF917489 SHB917486:SHB917489 SQX917486:SQX917489 TAT917486:TAT917489 TKP917486:TKP917489 TUL917486:TUL917489 UEH917486:UEH917489 UOD917486:UOD917489 UXZ917486:UXZ917489 VHV917486:VHV917489 VRR917486:VRR917489 WBN917486:WBN917489 WLJ917486:WLJ917489 WVF917486:WVF917489 IT983022:IT983025 SP983022:SP983025 ACL983022:ACL983025 AMH983022:AMH983025 AWD983022:AWD983025 BFZ983022:BFZ983025 BPV983022:BPV983025 BZR983022:BZR983025 CJN983022:CJN983025 CTJ983022:CTJ983025 DDF983022:DDF983025 DNB983022:DNB983025 DWX983022:DWX983025 EGT983022:EGT983025 EQP983022:EQP983025 FAL983022:FAL983025 FKH983022:FKH983025 FUD983022:FUD983025 GDZ983022:GDZ983025 GNV983022:GNV983025 GXR983022:GXR983025 HHN983022:HHN983025 HRJ983022:HRJ983025 IBF983022:IBF983025 ILB983022:ILB983025 IUX983022:IUX983025 JET983022:JET983025 JOP983022:JOP983025 JYL983022:JYL983025 KIH983022:KIH983025 KSD983022:KSD983025 LBZ983022:LBZ983025 LLV983022:LLV983025 LVR983022:LVR983025 MFN983022:MFN983025 MPJ983022:MPJ983025 MZF983022:MZF983025 NJB983022:NJB983025 NSX983022:NSX983025 OCT983022:OCT983025 OMP983022:OMP983025 OWL983022:OWL983025 PGH983022:PGH983025 PQD983022:PQD983025 PZZ983022:PZZ983025 QJV983022:QJV983025 QTR983022:QTR983025 RDN983022:RDN983025 RNJ983022:RNJ983025 RXF983022:RXF983025 SHB983022:SHB983025 SQX983022:SQX983025 TAT983022:TAT983025 TKP983022:TKP983025 TUL983022:TUL983025 UEH983022:UEH983025 UOD983022:UOD983025 UXZ983022:UXZ983025 VHV983022:VHV983025 VRR983022:VRR983025 WBN983022:WBN983025 WLJ983022:WLJ983025 WVF983022:WVF983025 IT65524:IT65525 SP65524:SP65525 ACL65524:ACL65525 AMH65524:AMH65525 AWD65524:AWD65525 BFZ65524:BFZ65525 BPV65524:BPV65525 BZR65524:BZR65525 CJN65524:CJN65525 CTJ65524:CTJ65525 DDF65524:DDF65525 DNB65524:DNB65525 DWX65524:DWX65525 EGT65524:EGT65525 EQP65524:EQP65525 FAL65524:FAL65525 FKH65524:FKH65525 FUD65524:FUD65525 GDZ65524:GDZ65525 GNV65524:GNV65525 GXR65524:GXR65525 HHN65524:HHN65525 HRJ65524:HRJ65525 IBF65524:IBF65525 ILB65524:ILB65525 IUX65524:IUX65525 JET65524:JET65525 JOP65524:JOP65525 JYL65524:JYL65525 KIH65524:KIH65525 KSD65524:KSD65525 LBZ65524:LBZ65525 LLV65524:LLV65525 LVR65524:LVR65525 MFN65524:MFN65525 MPJ65524:MPJ65525 MZF65524:MZF65525 NJB65524:NJB65525 NSX65524:NSX65525 OCT65524:OCT65525 OMP65524:OMP65525 OWL65524:OWL65525 PGH65524:PGH65525 PQD65524:PQD65525 PZZ65524:PZZ65525 QJV65524:QJV65525 QTR65524:QTR65525 RDN65524:RDN65525 RNJ65524:RNJ65525 RXF65524:RXF65525 SHB65524:SHB65525 SQX65524:SQX65525 TAT65524:TAT65525 TKP65524:TKP65525 TUL65524:TUL65525 UEH65524:UEH65525 UOD65524:UOD65525 UXZ65524:UXZ65525 VHV65524:VHV65525 VRR65524:VRR65525 WBN65524:WBN65525 WLJ65524:WLJ65525 WVF65524:WVF65525 IT131060:IT131061 SP131060:SP131061 ACL131060:ACL131061 AMH131060:AMH131061 AWD131060:AWD131061 BFZ131060:BFZ131061 BPV131060:BPV131061 BZR131060:BZR131061 CJN131060:CJN131061 CTJ131060:CTJ131061 DDF131060:DDF131061 DNB131060:DNB131061 DWX131060:DWX131061 EGT131060:EGT131061 EQP131060:EQP131061 FAL131060:FAL131061 FKH131060:FKH131061 FUD131060:FUD131061 GDZ131060:GDZ131061 GNV131060:GNV131061 GXR131060:GXR131061 HHN131060:HHN131061 HRJ131060:HRJ131061 IBF131060:IBF131061 ILB131060:ILB131061 IUX131060:IUX131061 JET131060:JET131061 JOP131060:JOP131061 JYL131060:JYL131061 KIH131060:KIH131061 KSD131060:KSD131061 LBZ131060:LBZ131061 LLV131060:LLV131061 LVR131060:LVR131061 MFN131060:MFN131061 MPJ131060:MPJ131061 MZF131060:MZF131061 NJB131060:NJB131061 NSX131060:NSX131061 OCT131060:OCT131061 OMP131060:OMP131061 OWL131060:OWL131061 PGH131060:PGH131061 PQD131060:PQD131061 PZZ131060:PZZ131061 QJV131060:QJV131061 QTR131060:QTR131061 RDN131060:RDN131061 RNJ131060:RNJ131061 RXF131060:RXF131061 SHB131060:SHB131061 SQX131060:SQX131061 TAT131060:TAT131061 TKP131060:TKP131061 TUL131060:TUL131061 UEH131060:UEH131061 UOD131060:UOD131061 UXZ131060:UXZ131061 VHV131060:VHV131061 VRR131060:VRR131061 WBN131060:WBN131061 WLJ131060:WLJ131061 WVF131060:WVF131061 IT196596:IT196597 SP196596:SP196597 ACL196596:ACL196597 AMH196596:AMH196597 AWD196596:AWD196597 BFZ196596:BFZ196597 BPV196596:BPV196597 BZR196596:BZR196597 CJN196596:CJN196597 CTJ196596:CTJ196597 DDF196596:DDF196597 DNB196596:DNB196597 DWX196596:DWX196597 EGT196596:EGT196597 EQP196596:EQP196597 FAL196596:FAL196597 FKH196596:FKH196597 FUD196596:FUD196597 GDZ196596:GDZ196597 GNV196596:GNV196597 GXR196596:GXR196597 HHN196596:HHN196597 HRJ196596:HRJ196597 IBF196596:IBF196597 ILB196596:ILB196597 IUX196596:IUX196597 JET196596:JET196597 JOP196596:JOP196597 JYL196596:JYL196597 KIH196596:KIH196597 KSD196596:KSD196597 LBZ196596:LBZ196597 LLV196596:LLV196597 LVR196596:LVR196597 MFN196596:MFN196597 MPJ196596:MPJ196597 MZF196596:MZF196597 NJB196596:NJB196597 NSX196596:NSX196597 OCT196596:OCT196597 OMP196596:OMP196597 OWL196596:OWL196597 PGH196596:PGH196597 PQD196596:PQD196597 PZZ196596:PZZ196597 QJV196596:QJV196597 QTR196596:QTR196597 RDN196596:RDN196597 RNJ196596:RNJ196597 RXF196596:RXF196597 SHB196596:SHB196597 SQX196596:SQX196597 TAT196596:TAT196597 TKP196596:TKP196597 TUL196596:TUL196597 UEH196596:UEH196597 UOD196596:UOD196597 UXZ196596:UXZ196597 VHV196596:VHV196597 VRR196596:VRR196597 WBN196596:WBN196597 WLJ196596:WLJ196597 WVF196596:WVF196597 IT262132:IT262133 SP262132:SP262133 ACL262132:ACL262133 AMH262132:AMH262133 AWD262132:AWD262133 BFZ262132:BFZ262133 BPV262132:BPV262133 BZR262132:BZR262133 CJN262132:CJN262133 CTJ262132:CTJ262133 DDF262132:DDF262133 DNB262132:DNB262133 DWX262132:DWX262133 EGT262132:EGT262133 EQP262132:EQP262133 FAL262132:FAL262133 FKH262132:FKH262133 FUD262132:FUD262133 GDZ262132:GDZ262133 GNV262132:GNV262133 GXR262132:GXR262133 HHN262132:HHN262133 HRJ262132:HRJ262133 IBF262132:IBF262133 ILB262132:ILB262133 IUX262132:IUX262133 JET262132:JET262133 JOP262132:JOP262133 JYL262132:JYL262133 KIH262132:KIH262133 KSD262132:KSD262133 LBZ262132:LBZ262133 LLV262132:LLV262133 LVR262132:LVR262133 MFN262132:MFN262133 MPJ262132:MPJ262133 MZF262132:MZF262133 NJB262132:NJB262133 NSX262132:NSX262133 OCT262132:OCT262133 OMP262132:OMP262133 OWL262132:OWL262133 PGH262132:PGH262133 PQD262132:PQD262133 PZZ262132:PZZ262133 QJV262132:QJV262133 QTR262132:QTR262133 RDN262132:RDN262133 RNJ262132:RNJ262133 RXF262132:RXF262133 SHB262132:SHB262133 SQX262132:SQX262133 TAT262132:TAT262133 TKP262132:TKP262133 TUL262132:TUL262133 UEH262132:UEH262133 UOD262132:UOD262133 UXZ262132:UXZ262133 VHV262132:VHV262133 VRR262132:VRR262133 WBN262132:WBN262133 WLJ262132:WLJ262133 WVF262132:WVF262133 IT327668:IT327669 SP327668:SP327669 ACL327668:ACL327669 AMH327668:AMH327669 AWD327668:AWD327669 BFZ327668:BFZ327669 BPV327668:BPV327669 BZR327668:BZR327669 CJN327668:CJN327669 CTJ327668:CTJ327669 DDF327668:DDF327669 DNB327668:DNB327669 DWX327668:DWX327669 EGT327668:EGT327669 EQP327668:EQP327669 FAL327668:FAL327669 FKH327668:FKH327669 FUD327668:FUD327669 GDZ327668:GDZ327669 GNV327668:GNV327669 GXR327668:GXR327669 HHN327668:HHN327669 HRJ327668:HRJ327669 IBF327668:IBF327669 ILB327668:ILB327669 IUX327668:IUX327669 JET327668:JET327669 JOP327668:JOP327669 JYL327668:JYL327669 KIH327668:KIH327669 KSD327668:KSD327669 LBZ327668:LBZ327669 LLV327668:LLV327669 LVR327668:LVR327669 MFN327668:MFN327669 MPJ327668:MPJ327669 MZF327668:MZF327669 NJB327668:NJB327669 NSX327668:NSX327669 OCT327668:OCT327669 OMP327668:OMP327669 OWL327668:OWL327669 PGH327668:PGH327669 PQD327668:PQD327669 PZZ327668:PZZ327669 QJV327668:QJV327669 QTR327668:QTR327669 RDN327668:RDN327669 RNJ327668:RNJ327669 RXF327668:RXF327669 SHB327668:SHB327669 SQX327668:SQX327669 TAT327668:TAT327669 TKP327668:TKP327669 TUL327668:TUL327669 UEH327668:UEH327669 UOD327668:UOD327669 UXZ327668:UXZ327669 VHV327668:VHV327669 VRR327668:VRR327669 WBN327668:WBN327669 WLJ327668:WLJ327669 WVF327668:WVF327669 IT393204:IT393205 SP393204:SP393205 ACL393204:ACL393205 AMH393204:AMH393205 AWD393204:AWD393205 BFZ393204:BFZ393205 BPV393204:BPV393205 BZR393204:BZR393205 CJN393204:CJN393205 CTJ393204:CTJ393205 DDF393204:DDF393205 DNB393204:DNB393205 DWX393204:DWX393205 EGT393204:EGT393205 EQP393204:EQP393205 FAL393204:FAL393205 FKH393204:FKH393205 FUD393204:FUD393205 GDZ393204:GDZ393205 GNV393204:GNV393205 GXR393204:GXR393205 HHN393204:HHN393205 HRJ393204:HRJ393205 IBF393204:IBF393205 ILB393204:ILB393205 IUX393204:IUX393205 JET393204:JET393205 JOP393204:JOP393205 JYL393204:JYL393205 KIH393204:KIH393205 KSD393204:KSD393205 LBZ393204:LBZ393205 LLV393204:LLV393205 LVR393204:LVR393205 MFN393204:MFN393205 MPJ393204:MPJ393205 MZF393204:MZF393205 NJB393204:NJB393205 NSX393204:NSX393205 OCT393204:OCT393205 OMP393204:OMP393205 OWL393204:OWL393205 PGH393204:PGH393205 PQD393204:PQD393205 PZZ393204:PZZ393205 QJV393204:QJV393205 QTR393204:QTR393205 RDN393204:RDN393205 RNJ393204:RNJ393205 RXF393204:RXF393205 SHB393204:SHB393205 SQX393204:SQX393205 TAT393204:TAT393205 TKP393204:TKP393205 TUL393204:TUL393205 UEH393204:UEH393205 UOD393204:UOD393205 UXZ393204:UXZ393205 VHV393204:VHV393205 VRR393204:VRR393205 WBN393204:WBN393205 WLJ393204:WLJ393205 WVF393204:WVF393205 IT458740:IT458741 SP458740:SP458741 ACL458740:ACL458741 AMH458740:AMH458741 AWD458740:AWD458741 BFZ458740:BFZ458741 BPV458740:BPV458741 BZR458740:BZR458741 CJN458740:CJN458741 CTJ458740:CTJ458741 DDF458740:DDF458741 DNB458740:DNB458741 DWX458740:DWX458741 EGT458740:EGT458741 EQP458740:EQP458741 FAL458740:FAL458741 FKH458740:FKH458741 FUD458740:FUD458741 GDZ458740:GDZ458741 GNV458740:GNV458741 GXR458740:GXR458741 HHN458740:HHN458741 HRJ458740:HRJ458741 IBF458740:IBF458741 ILB458740:ILB458741 IUX458740:IUX458741 JET458740:JET458741 JOP458740:JOP458741 JYL458740:JYL458741 KIH458740:KIH458741 KSD458740:KSD458741 LBZ458740:LBZ458741 LLV458740:LLV458741 LVR458740:LVR458741 MFN458740:MFN458741 MPJ458740:MPJ458741 MZF458740:MZF458741 NJB458740:NJB458741 NSX458740:NSX458741 OCT458740:OCT458741 OMP458740:OMP458741 OWL458740:OWL458741 PGH458740:PGH458741 PQD458740:PQD458741 PZZ458740:PZZ458741 QJV458740:QJV458741 QTR458740:QTR458741 RDN458740:RDN458741 RNJ458740:RNJ458741 RXF458740:RXF458741 SHB458740:SHB458741 SQX458740:SQX458741 TAT458740:TAT458741 TKP458740:TKP458741 TUL458740:TUL458741 UEH458740:UEH458741 UOD458740:UOD458741 UXZ458740:UXZ458741 VHV458740:VHV458741 VRR458740:VRR458741 WBN458740:WBN458741 WLJ458740:WLJ458741 WVF458740:WVF458741 IT524276:IT524277 SP524276:SP524277 ACL524276:ACL524277 AMH524276:AMH524277 AWD524276:AWD524277 BFZ524276:BFZ524277 BPV524276:BPV524277 BZR524276:BZR524277 CJN524276:CJN524277 CTJ524276:CTJ524277 DDF524276:DDF524277 DNB524276:DNB524277 DWX524276:DWX524277 EGT524276:EGT524277 EQP524276:EQP524277 FAL524276:FAL524277 FKH524276:FKH524277 FUD524276:FUD524277 GDZ524276:GDZ524277 GNV524276:GNV524277 GXR524276:GXR524277 HHN524276:HHN524277 HRJ524276:HRJ524277 IBF524276:IBF524277 ILB524276:ILB524277 IUX524276:IUX524277 JET524276:JET524277 JOP524276:JOP524277 JYL524276:JYL524277 KIH524276:KIH524277 KSD524276:KSD524277 LBZ524276:LBZ524277 LLV524276:LLV524277 LVR524276:LVR524277 MFN524276:MFN524277 MPJ524276:MPJ524277 MZF524276:MZF524277 NJB524276:NJB524277 NSX524276:NSX524277 OCT524276:OCT524277 OMP524276:OMP524277 OWL524276:OWL524277 PGH524276:PGH524277 PQD524276:PQD524277 PZZ524276:PZZ524277 QJV524276:QJV524277 QTR524276:QTR524277 RDN524276:RDN524277 RNJ524276:RNJ524277 RXF524276:RXF524277 SHB524276:SHB524277 SQX524276:SQX524277 TAT524276:TAT524277 TKP524276:TKP524277 TUL524276:TUL524277 UEH524276:UEH524277 UOD524276:UOD524277 UXZ524276:UXZ524277 VHV524276:VHV524277 VRR524276:VRR524277 WBN524276:WBN524277 WLJ524276:WLJ524277 WVF524276:WVF524277 IT589812:IT589813 SP589812:SP589813 ACL589812:ACL589813 AMH589812:AMH589813 AWD589812:AWD589813 BFZ589812:BFZ589813 BPV589812:BPV589813 BZR589812:BZR589813 CJN589812:CJN589813 CTJ589812:CTJ589813 DDF589812:DDF589813 DNB589812:DNB589813 DWX589812:DWX589813 EGT589812:EGT589813 EQP589812:EQP589813 FAL589812:FAL589813 FKH589812:FKH589813 FUD589812:FUD589813 GDZ589812:GDZ589813 GNV589812:GNV589813 GXR589812:GXR589813 HHN589812:HHN589813 HRJ589812:HRJ589813 IBF589812:IBF589813 ILB589812:ILB589813 IUX589812:IUX589813 JET589812:JET589813 JOP589812:JOP589813 JYL589812:JYL589813 KIH589812:KIH589813 KSD589812:KSD589813 LBZ589812:LBZ589813 LLV589812:LLV589813 LVR589812:LVR589813 MFN589812:MFN589813 MPJ589812:MPJ589813 MZF589812:MZF589813 NJB589812:NJB589813 NSX589812:NSX589813 OCT589812:OCT589813 OMP589812:OMP589813 OWL589812:OWL589813 PGH589812:PGH589813 PQD589812:PQD589813 PZZ589812:PZZ589813 QJV589812:QJV589813 QTR589812:QTR589813 RDN589812:RDN589813 RNJ589812:RNJ589813 RXF589812:RXF589813 SHB589812:SHB589813 SQX589812:SQX589813 TAT589812:TAT589813 TKP589812:TKP589813 TUL589812:TUL589813 UEH589812:UEH589813 UOD589812:UOD589813 UXZ589812:UXZ589813 VHV589812:VHV589813 VRR589812:VRR589813 WBN589812:WBN589813 WLJ589812:WLJ589813 WVF589812:WVF589813 IT655348:IT655349 SP655348:SP655349 ACL655348:ACL655349 AMH655348:AMH655349 AWD655348:AWD655349 BFZ655348:BFZ655349 BPV655348:BPV655349 BZR655348:BZR655349 CJN655348:CJN655349 CTJ655348:CTJ655349 DDF655348:DDF655349 DNB655348:DNB655349 DWX655348:DWX655349 EGT655348:EGT655349 EQP655348:EQP655349 FAL655348:FAL655349 FKH655348:FKH655349 FUD655348:FUD655349 GDZ655348:GDZ655349 GNV655348:GNV655349 GXR655348:GXR655349 HHN655348:HHN655349 HRJ655348:HRJ655349 IBF655348:IBF655349 ILB655348:ILB655349 IUX655348:IUX655349 JET655348:JET655349 JOP655348:JOP655349 JYL655348:JYL655349 KIH655348:KIH655349 KSD655348:KSD655349 LBZ655348:LBZ655349 LLV655348:LLV655349 LVR655348:LVR655349 MFN655348:MFN655349 MPJ655348:MPJ655349 MZF655348:MZF655349 NJB655348:NJB655349 NSX655348:NSX655349 OCT655348:OCT655349 OMP655348:OMP655349 OWL655348:OWL655349 PGH655348:PGH655349 PQD655348:PQD655349 PZZ655348:PZZ655349 QJV655348:QJV655349 QTR655348:QTR655349 RDN655348:RDN655349 RNJ655348:RNJ655349 RXF655348:RXF655349 SHB655348:SHB655349 SQX655348:SQX655349 TAT655348:TAT655349 TKP655348:TKP655349 TUL655348:TUL655349 UEH655348:UEH655349 UOD655348:UOD655349 UXZ655348:UXZ655349 VHV655348:VHV655349 VRR655348:VRR655349 WBN655348:WBN655349 WLJ655348:WLJ655349 WVF655348:WVF655349 IT720884:IT720885 SP720884:SP720885 ACL720884:ACL720885 AMH720884:AMH720885 AWD720884:AWD720885 BFZ720884:BFZ720885 BPV720884:BPV720885 BZR720884:BZR720885 CJN720884:CJN720885 CTJ720884:CTJ720885 DDF720884:DDF720885 DNB720884:DNB720885 DWX720884:DWX720885 EGT720884:EGT720885 EQP720884:EQP720885 FAL720884:FAL720885 FKH720884:FKH720885 FUD720884:FUD720885 GDZ720884:GDZ720885 GNV720884:GNV720885 GXR720884:GXR720885 HHN720884:HHN720885 HRJ720884:HRJ720885 IBF720884:IBF720885 ILB720884:ILB720885 IUX720884:IUX720885 JET720884:JET720885 JOP720884:JOP720885 JYL720884:JYL720885 KIH720884:KIH720885 KSD720884:KSD720885 LBZ720884:LBZ720885 LLV720884:LLV720885 LVR720884:LVR720885 MFN720884:MFN720885 MPJ720884:MPJ720885 MZF720884:MZF720885 NJB720884:NJB720885 NSX720884:NSX720885 OCT720884:OCT720885 OMP720884:OMP720885 OWL720884:OWL720885 PGH720884:PGH720885 PQD720884:PQD720885 PZZ720884:PZZ720885 QJV720884:QJV720885 QTR720884:QTR720885 RDN720884:RDN720885 RNJ720884:RNJ720885 RXF720884:RXF720885 SHB720884:SHB720885 SQX720884:SQX720885 TAT720884:TAT720885 TKP720884:TKP720885 TUL720884:TUL720885 UEH720884:UEH720885 UOD720884:UOD720885 UXZ720884:UXZ720885 VHV720884:VHV720885 VRR720884:VRR720885 WBN720884:WBN720885 WLJ720884:WLJ720885 WVF720884:WVF720885 IT786420:IT786421 SP786420:SP786421 ACL786420:ACL786421 AMH786420:AMH786421 AWD786420:AWD786421 BFZ786420:BFZ786421 BPV786420:BPV786421 BZR786420:BZR786421 CJN786420:CJN786421 CTJ786420:CTJ786421 DDF786420:DDF786421 DNB786420:DNB786421 DWX786420:DWX786421 EGT786420:EGT786421 EQP786420:EQP786421 FAL786420:FAL786421 FKH786420:FKH786421 FUD786420:FUD786421 GDZ786420:GDZ786421 GNV786420:GNV786421 GXR786420:GXR786421 HHN786420:HHN786421 HRJ786420:HRJ786421 IBF786420:IBF786421 ILB786420:ILB786421 IUX786420:IUX786421 JET786420:JET786421 JOP786420:JOP786421 JYL786420:JYL786421 KIH786420:KIH786421 KSD786420:KSD786421 LBZ786420:LBZ786421 LLV786420:LLV786421 LVR786420:LVR786421 MFN786420:MFN786421 MPJ786420:MPJ786421 MZF786420:MZF786421 NJB786420:NJB786421 NSX786420:NSX786421 OCT786420:OCT786421 OMP786420:OMP786421 OWL786420:OWL786421 PGH786420:PGH786421 PQD786420:PQD786421 PZZ786420:PZZ786421 QJV786420:QJV786421 QTR786420:QTR786421 RDN786420:RDN786421 RNJ786420:RNJ786421 RXF786420:RXF786421 SHB786420:SHB786421 SQX786420:SQX786421 TAT786420:TAT786421 TKP786420:TKP786421 TUL786420:TUL786421 UEH786420:UEH786421 UOD786420:UOD786421 UXZ786420:UXZ786421 VHV786420:VHV786421 VRR786420:VRR786421 WBN786420:WBN786421 WLJ786420:WLJ786421 WVF786420:WVF786421 IT851956:IT851957 SP851956:SP851957 ACL851956:ACL851957 AMH851956:AMH851957 AWD851956:AWD851957 BFZ851956:BFZ851957 BPV851956:BPV851957 BZR851956:BZR851957 CJN851956:CJN851957 CTJ851956:CTJ851957 DDF851956:DDF851957 DNB851956:DNB851957 DWX851956:DWX851957 EGT851956:EGT851957 EQP851956:EQP851957 FAL851956:FAL851957 FKH851956:FKH851957 FUD851956:FUD851957 GDZ851956:GDZ851957 GNV851956:GNV851957 GXR851956:GXR851957 HHN851956:HHN851957 HRJ851956:HRJ851957 IBF851956:IBF851957 ILB851956:ILB851957 IUX851956:IUX851957 JET851956:JET851957 JOP851956:JOP851957 JYL851956:JYL851957 KIH851956:KIH851957 KSD851956:KSD851957 LBZ851956:LBZ851957 LLV851956:LLV851957 LVR851956:LVR851957 MFN851956:MFN851957 MPJ851956:MPJ851957 MZF851956:MZF851957 NJB851956:NJB851957 NSX851956:NSX851957 OCT851956:OCT851957 OMP851956:OMP851957 OWL851956:OWL851957 PGH851956:PGH851957 PQD851956:PQD851957 PZZ851956:PZZ851957 QJV851956:QJV851957 QTR851956:QTR851957 RDN851956:RDN851957 RNJ851956:RNJ851957 RXF851956:RXF851957 SHB851956:SHB851957 SQX851956:SQX851957 TAT851956:TAT851957 TKP851956:TKP851957 TUL851956:TUL851957 UEH851956:UEH851957 UOD851956:UOD851957 UXZ851956:UXZ851957 VHV851956:VHV851957 VRR851956:VRR851957 WBN851956:WBN851957 WLJ851956:WLJ851957 WVF851956:WVF851957 IT917492:IT917493 SP917492:SP917493 ACL917492:ACL917493 AMH917492:AMH917493 AWD917492:AWD917493 BFZ917492:BFZ917493 BPV917492:BPV917493 BZR917492:BZR917493 CJN917492:CJN917493 CTJ917492:CTJ917493 DDF917492:DDF917493 DNB917492:DNB917493 DWX917492:DWX917493 EGT917492:EGT917493 EQP917492:EQP917493 FAL917492:FAL917493 FKH917492:FKH917493 FUD917492:FUD917493 GDZ917492:GDZ917493 GNV917492:GNV917493 GXR917492:GXR917493 HHN917492:HHN917493 HRJ917492:HRJ917493 IBF917492:IBF917493 ILB917492:ILB917493 IUX917492:IUX917493 JET917492:JET917493 JOP917492:JOP917493 JYL917492:JYL917493 KIH917492:KIH917493 KSD917492:KSD917493 LBZ917492:LBZ917493 LLV917492:LLV917493 LVR917492:LVR917493 MFN917492:MFN917493 MPJ917492:MPJ917493 MZF917492:MZF917493 NJB917492:NJB917493 NSX917492:NSX917493 OCT917492:OCT917493 OMP917492:OMP917493 OWL917492:OWL917493 PGH917492:PGH917493 PQD917492:PQD917493 PZZ917492:PZZ917493 QJV917492:QJV917493 QTR917492:QTR917493 RDN917492:RDN917493 RNJ917492:RNJ917493 RXF917492:RXF917493 SHB917492:SHB917493 SQX917492:SQX917493 TAT917492:TAT917493 TKP917492:TKP917493 TUL917492:TUL917493 UEH917492:UEH917493 UOD917492:UOD917493 UXZ917492:UXZ917493 VHV917492:VHV917493 VRR917492:VRR917493 WBN917492:WBN917493 WLJ917492:WLJ917493 WVF917492:WVF917493 IT983028:IT983029 SP983028:SP983029 ACL983028:ACL983029 AMH983028:AMH983029 AWD983028:AWD983029 BFZ983028:BFZ983029 BPV983028:BPV983029 BZR983028:BZR983029 CJN983028:CJN983029 CTJ983028:CTJ983029 DDF983028:DDF983029 DNB983028:DNB983029 DWX983028:DWX983029 EGT983028:EGT983029 EQP983028:EQP983029 FAL983028:FAL983029 FKH983028:FKH983029 FUD983028:FUD983029 GDZ983028:GDZ983029 GNV983028:GNV983029 GXR983028:GXR983029 HHN983028:HHN983029 HRJ983028:HRJ983029 IBF983028:IBF983029 ILB983028:ILB983029 IUX983028:IUX983029 JET983028:JET983029 JOP983028:JOP983029 JYL983028:JYL983029 KIH983028:KIH983029 KSD983028:KSD983029 LBZ983028:LBZ983029 LLV983028:LLV983029 LVR983028:LVR983029 MFN983028:MFN983029 MPJ983028:MPJ983029 MZF983028:MZF983029 NJB983028:NJB983029 NSX983028:NSX983029 OCT983028:OCT983029 OMP983028:OMP983029 OWL983028:OWL983029 PGH983028:PGH983029 PQD983028:PQD983029 PZZ983028:PZZ983029 QJV983028:QJV983029 QTR983028:QTR983029 RDN983028:RDN983029 RNJ983028:RNJ983029 RXF983028:RXF983029 SHB983028:SHB983029 SQX983028:SQX983029 TAT983028:TAT983029 TKP983028:TKP983029 TUL983028:TUL983029 UEH983028:UEH983029 UOD983028:UOD983029 UXZ983028:UXZ983029 VHV983028:VHV983029 VRR983028:VRR983029 WBN983028:WBN983029 WLJ983028:WLJ983029 WVF983028:WVF983029 IT65527 SP65527 ACL65527 AMH65527 AWD65527 BFZ65527 BPV65527 BZR65527 CJN65527 CTJ65527 DDF65527 DNB65527 DWX65527 EGT65527 EQP65527 FAL65527 FKH65527 FUD65527 GDZ65527 GNV65527 GXR65527 HHN65527 HRJ65527 IBF65527 ILB65527 IUX65527 JET65527 JOP65527 JYL65527 KIH65527 KSD65527 LBZ65527 LLV65527 LVR65527 MFN65527 MPJ65527 MZF65527 NJB65527 NSX65527 OCT65527 OMP65527 OWL65527 PGH65527 PQD65527 PZZ65527 QJV65527 QTR65527 RDN65527 RNJ65527 RXF65527 SHB65527 SQX65527 TAT65527 TKP65527 TUL65527 UEH65527 UOD65527 UXZ65527 VHV65527 VRR65527 WBN65527 WLJ65527 WVF65527 IT131063 SP131063 ACL131063 AMH131063 AWD131063 BFZ131063 BPV131063 BZR131063 CJN131063 CTJ131063 DDF131063 DNB131063 DWX131063 EGT131063 EQP131063 FAL131063 FKH131063 FUD131063 GDZ131063 GNV131063 GXR131063 HHN131063 HRJ131063 IBF131063 ILB131063 IUX131063 JET131063 JOP131063 JYL131063 KIH131063 KSD131063 LBZ131063 LLV131063 LVR131063 MFN131063 MPJ131063 MZF131063 NJB131063 NSX131063 OCT131063 OMP131063 OWL131063 PGH131063 PQD131063 PZZ131063 QJV131063 QTR131063 RDN131063 RNJ131063 RXF131063 SHB131063 SQX131063 TAT131063 TKP131063 TUL131063 UEH131063 UOD131063 UXZ131063 VHV131063 VRR131063 WBN131063 WLJ131063 WVF131063 IT196599 SP196599 ACL196599 AMH196599 AWD196599 BFZ196599 BPV196599 BZR196599 CJN196599 CTJ196599 DDF196599 DNB196599 DWX196599 EGT196599 EQP196599 FAL196599 FKH196599 FUD196599 GDZ196599 GNV196599 GXR196599 HHN196599 HRJ196599 IBF196599 ILB196599 IUX196599 JET196599 JOP196599 JYL196599 KIH196599 KSD196599 LBZ196599 LLV196599 LVR196599 MFN196599 MPJ196599 MZF196599 NJB196599 NSX196599 OCT196599 OMP196599 OWL196599 PGH196599 PQD196599 PZZ196599 QJV196599 QTR196599 RDN196599 RNJ196599 RXF196599 SHB196599 SQX196599 TAT196599 TKP196599 TUL196599 UEH196599 UOD196599 UXZ196599 VHV196599 VRR196599 WBN196599 WLJ196599 WVF196599 IT262135 SP262135 ACL262135 AMH262135 AWD262135 BFZ262135 BPV262135 BZR262135 CJN262135 CTJ262135 DDF262135 DNB262135 DWX262135 EGT262135 EQP262135 FAL262135 FKH262135 FUD262135 GDZ262135 GNV262135 GXR262135 HHN262135 HRJ262135 IBF262135 ILB262135 IUX262135 JET262135 JOP262135 JYL262135 KIH262135 KSD262135 LBZ262135 LLV262135 LVR262135 MFN262135 MPJ262135 MZF262135 NJB262135 NSX262135 OCT262135 OMP262135 OWL262135 PGH262135 PQD262135 PZZ262135 QJV262135 QTR262135 RDN262135 RNJ262135 RXF262135 SHB262135 SQX262135 TAT262135 TKP262135 TUL262135 UEH262135 UOD262135 UXZ262135 VHV262135 VRR262135 WBN262135 WLJ262135 WVF262135 IT327671 SP327671 ACL327671 AMH327671 AWD327671 BFZ327671 BPV327671 BZR327671 CJN327671 CTJ327671 DDF327671 DNB327671 DWX327671 EGT327671 EQP327671 FAL327671 FKH327671 FUD327671 GDZ327671 GNV327671 GXR327671 HHN327671 HRJ327671 IBF327671 ILB327671 IUX327671 JET327671 JOP327671 JYL327671 KIH327671 KSD327671 LBZ327671 LLV327671 LVR327671 MFN327671 MPJ327671 MZF327671 NJB327671 NSX327671 OCT327671 OMP327671 OWL327671 PGH327671 PQD327671 PZZ327671 QJV327671 QTR327671 RDN327671 RNJ327671 RXF327671 SHB327671 SQX327671 TAT327671 TKP327671 TUL327671 UEH327671 UOD327671 UXZ327671 VHV327671 VRR327671 WBN327671 WLJ327671 WVF327671 IT393207 SP393207 ACL393207 AMH393207 AWD393207 BFZ393207 BPV393207 BZR393207 CJN393207 CTJ393207 DDF393207 DNB393207 DWX393207 EGT393207 EQP393207 FAL393207 FKH393207 FUD393207 GDZ393207 GNV393207 GXR393207 HHN393207 HRJ393207 IBF393207 ILB393207 IUX393207 JET393207 JOP393207 JYL393207 KIH393207 KSD393207 LBZ393207 LLV393207 LVR393207 MFN393207 MPJ393207 MZF393207 NJB393207 NSX393207 OCT393207 OMP393207 OWL393207 PGH393207 PQD393207 PZZ393207 QJV393207 QTR393207 RDN393207 RNJ393207 RXF393207 SHB393207 SQX393207 TAT393207 TKP393207 TUL393207 UEH393207 UOD393207 UXZ393207 VHV393207 VRR393207 WBN393207 WLJ393207 WVF393207 IT458743 SP458743 ACL458743 AMH458743 AWD458743 BFZ458743 BPV458743 BZR458743 CJN458743 CTJ458743 DDF458743 DNB458743 DWX458743 EGT458743 EQP458743 FAL458743 FKH458743 FUD458743 GDZ458743 GNV458743 GXR458743 HHN458743 HRJ458743 IBF458743 ILB458743 IUX458743 JET458743 JOP458743 JYL458743 KIH458743 KSD458743 LBZ458743 LLV458743 LVR458743 MFN458743 MPJ458743 MZF458743 NJB458743 NSX458743 OCT458743 OMP458743 OWL458743 PGH458743 PQD458743 PZZ458743 QJV458743 QTR458743 RDN458743 RNJ458743 RXF458743 SHB458743 SQX458743 TAT458743 TKP458743 TUL458743 UEH458743 UOD458743 UXZ458743 VHV458743 VRR458743 WBN458743 WLJ458743 WVF458743 IT524279 SP524279 ACL524279 AMH524279 AWD524279 BFZ524279 BPV524279 BZR524279 CJN524279 CTJ524279 DDF524279 DNB524279 DWX524279 EGT524279 EQP524279 FAL524279 FKH524279 FUD524279 GDZ524279 GNV524279 GXR524279 HHN524279 HRJ524279 IBF524279 ILB524279 IUX524279 JET524279 JOP524279 JYL524279 KIH524279 KSD524279 LBZ524279 LLV524279 LVR524279 MFN524279 MPJ524279 MZF524279 NJB524279 NSX524279 OCT524279 OMP524279 OWL524279 PGH524279 PQD524279 PZZ524279 QJV524279 QTR524279 RDN524279 RNJ524279 RXF524279 SHB524279 SQX524279 TAT524279 TKP524279 TUL524279 UEH524279 UOD524279 UXZ524279 VHV524279 VRR524279 WBN524279 WLJ524279 WVF524279 IT589815 SP589815 ACL589815 AMH589815 AWD589815 BFZ589815 BPV589815 BZR589815 CJN589815 CTJ589815 DDF589815 DNB589815 DWX589815 EGT589815 EQP589815 FAL589815 FKH589815 FUD589815 GDZ589815 GNV589815 GXR589815 HHN589815 HRJ589815 IBF589815 ILB589815 IUX589815 JET589815 JOP589815 JYL589815 KIH589815 KSD589815 LBZ589815 LLV589815 LVR589815 MFN589815 MPJ589815 MZF589815 NJB589815 NSX589815 OCT589815 OMP589815 OWL589815 PGH589815 PQD589815 PZZ589815 QJV589815 QTR589815 RDN589815 RNJ589815 RXF589815 SHB589815 SQX589815 TAT589815 TKP589815 TUL589815 UEH589815 UOD589815 UXZ589815 VHV589815 VRR589815 WBN589815 WLJ589815 WVF589815 IT655351 SP655351 ACL655351 AMH655351 AWD655351 BFZ655351 BPV655351 BZR655351 CJN655351 CTJ655351 DDF655351 DNB655351 DWX655351 EGT655351 EQP655351 FAL655351 FKH655351 FUD655351 GDZ655351 GNV655351 GXR655351 HHN655351 HRJ655351 IBF655351 ILB655351 IUX655351 JET655351 JOP655351 JYL655351 KIH655351 KSD655351 LBZ655351 LLV655351 LVR655351 MFN655351 MPJ655351 MZF655351 NJB655351 NSX655351 OCT655351 OMP655351 OWL655351 PGH655351 PQD655351 PZZ655351 QJV655351 QTR655351 RDN655351 RNJ655351 RXF655351 SHB655351 SQX655351 TAT655351 TKP655351 TUL655351 UEH655351 UOD655351 UXZ655351 VHV655351 VRR655351 WBN655351 WLJ655351 WVF655351 IT720887 SP720887 ACL720887 AMH720887 AWD720887 BFZ720887 BPV720887 BZR720887 CJN720887 CTJ720887 DDF720887 DNB720887 DWX720887 EGT720887 EQP720887 FAL720887 FKH720887 FUD720887 GDZ720887 GNV720887 GXR720887 HHN720887 HRJ720887 IBF720887 ILB720887 IUX720887 JET720887 JOP720887 JYL720887 KIH720887 KSD720887 LBZ720887 LLV720887 LVR720887 MFN720887 MPJ720887 MZF720887 NJB720887 NSX720887 OCT720887 OMP720887 OWL720887 PGH720887 PQD720887 PZZ720887 QJV720887 QTR720887 RDN720887 RNJ720887 RXF720887 SHB720887 SQX720887 TAT720887 TKP720887 TUL720887 UEH720887 UOD720887 UXZ720887 VHV720887 VRR720887 WBN720887 WLJ720887 WVF720887 IT786423 SP786423 ACL786423 AMH786423 AWD786423 BFZ786423 BPV786423 BZR786423 CJN786423 CTJ786423 DDF786423 DNB786423 DWX786423 EGT786423 EQP786423 FAL786423 FKH786423 FUD786423 GDZ786423 GNV786423 GXR786423 HHN786423 HRJ786423 IBF786423 ILB786423 IUX786423 JET786423 JOP786423 JYL786423 KIH786423 KSD786423 LBZ786423 LLV786423 LVR786423 MFN786423 MPJ786423 MZF786423 NJB786423 NSX786423 OCT786423 OMP786423 OWL786423 PGH786423 PQD786423 PZZ786423 QJV786423 QTR786423 RDN786423 RNJ786423 RXF786423 SHB786423 SQX786423 TAT786423 TKP786423 TUL786423 UEH786423 UOD786423 UXZ786423 VHV786423 VRR786423 WBN786423 WLJ786423 WVF786423 IT851959 SP851959 ACL851959 AMH851959 AWD851959 BFZ851959 BPV851959 BZR851959 CJN851959 CTJ851959 DDF851959 DNB851959 DWX851959 EGT851959 EQP851959 FAL851959 FKH851959 FUD851959 GDZ851959 GNV851959 GXR851959 HHN851959 HRJ851959 IBF851959 ILB851959 IUX851959 JET851959 JOP851959 JYL851959 KIH851959 KSD851959 LBZ851959 LLV851959 LVR851959 MFN851959 MPJ851959 MZF851959 NJB851959 NSX851959 OCT851959 OMP851959 OWL851959 PGH851959 PQD851959 PZZ851959 QJV851959 QTR851959 RDN851959 RNJ851959 RXF851959 SHB851959 SQX851959 TAT851959 TKP851959 TUL851959 UEH851959 UOD851959 UXZ851959 VHV851959 VRR851959 WBN851959 WLJ851959 WVF851959 IT917495 SP917495 ACL917495 AMH917495 AWD917495 BFZ917495 BPV917495 BZR917495 CJN917495 CTJ917495 DDF917495 DNB917495 DWX917495 EGT917495 EQP917495 FAL917495 FKH917495 FUD917495 GDZ917495 GNV917495 GXR917495 HHN917495 HRJ917495 IBF917495 ILB917495 IUX917495 JET917495 JOP917495 JYL917495 KIH917495 KSD917495 LBZ917495 LLV917495 LVR917495 MFN917495 MPJ917495 MZF917495 NJB917495 NSX917495 OCT917495 OMP917495 OWL917495 PGH917495 PQD917495 PZZ917495 QJV917495 QTR917495 RDN917495 RNJ917495 RXF917495 SHB917495 SQX917495 TAT917495 TKP917495 TUL917495 UEH917495 UOD917495 UXZ917495 VHV917495 VRR917495 WBN917495 WLJ917495 WVF917495 IT983031 SP983031 ACL983031 AMH983031 AWD983031 BFZ983031 BPV983031 BZR983031 CJN983031 CTJ983031 DDF983031 DNB983031 DWX983031 EGT983031 EQP983031 FAL983031 FKH983031 FUD983031 GDZ983031 GNV983031 GXR983031 HHN983031 HRJ983031 IBF983031 ILB983031 IUX983031 JET983031 JOP983031 JYL983031 KIH983031 KSD983031 LBZ983031 LLV983031 LVR983031 MFN983031 MPJ983031 MZF983031 NJB983031 NSX983031 OCT983031 OMP983031 OWL983031 PGH983031 PQD983031 PZZ983031 QJV983031 QTR983031 RDN983031 RNJ983031 RXF983031 SHB983031 SQX983031 TAT983031 TKP983031 TUL983031 UEH983031 UOD983031 UXZ983031 VHV983031 VRR983031 WBN983031 WLJ983031" xr:uid="{3FF5ED1E-3C00-40D7-90A8-63C0E3ED3F9A}">
      <formula1>365</formula1>
    </dataValidation>
    <dataValidation type="whole" operator="lessThanOrEqual" allowBlank="1" showInputMessage="1" showErrorMessage="1" sqref="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IU65524:IW65525 SQ65524:SS65525 ACM65524:ACO65525 AMI65524:AMK65525 AWE65524:AWG65525 BGA65524:BGC65525 BPW65524:BPY65525 BZS65524:BZU65525 CJO65524:CJQ65525 CTK65524:CTM65525 DDG65524:DDI65525 DNC65524:DNE65525 DWY65524:DXA65525 EGU65524:EGW65525 EQQ65524:EQS65525 FAM65524:FAO65525 FKI65524:FKK65525 FUE65524:FUG65525 GEA65524:GEC65525 GNW65524:GNY65525 GXS65524:GXU65525 HHO65524:HHQ65525 HRK65524:HRM65525 IBG65524:IBI65525 ILC65524:ILE65525 IUY65524:IVA65525 JEU65524:JEW65525 JOQ65524:JOS65525 JYM65524:JYO65525 KII65524:KIK65525 KSE65524:KSG65525 LCA65524:LCC65525 LLW65524:LLY65525 LVS65524:LVU65525 MFO65524:MFQ65525 MPK65524:MPM65525 MZG65524:MZI65525 NJC65524:NJE65525 NSY65524:NTA65525 OCU65524:OCW65525 OMQ65524:OMS65525 OWM65524:OWO65525 PGI65524:PGK65525 PQE65524:PQG65525 QAA65524:QAC65525 QJW65524:QJY65525 QTS65524:QTU65525 RDO65524:RDQ65525 RNK65524:RNM65525 RXG65524:RXI65525 SHC65524:SHE65525 SQY65524:SRA65525 TAU65524:TAW65525 TKQ65524:TKS65525 TUM65524:TUO65525 UEI65524:UEK65525 UOE65524:UOG65525 UYA65524:UYC65525 VHW65524:VHY65525 VRS65524:VRU65525 WBO65524:WBQ65525 WLK65524:WLM65525 WVG65524:WVI65525 IU131060:IW131061 SQ131060:SS131061 ACM131060:ACO131061 AMI131060:AMK131061 AWE131060:AWG131061 BGA131060:BGC131061 BPW131060:BPY131061 BZS131060:BZU131061 CJO131060:CJQ131061 CTK131060:CTM131061 DDG131060:DDI131061 DNC131060:DNE131061 DWY131060:DXA131061 EGU131060:EGW131061 EQQ131060:EQS131061 FAM131060:FAO131061 FKI131060:FKK131061 FUE131060:FUG131061 GEA131060:GEC131061 GNW131060:GNY131061 GXS131060:GXU131061 HHO131060:HHQ131061 HRK131060:HRM131061 IBG131060:IBI131061 ILC131060:ILE131061 IUY131060:IVA131061 JEU131060:JEW131061 JOQ131060:JOS131061 JYM131060:JYO131061 KII131060:KIK131061 KSE131060:KSG131061 LCA131060:LCC131061 LLW131060:LLY131061 LVS131060:LVU131061 MFO131060:MFQ131061 MPK131060:MPM131061 MZG131060:MZI131061 NJC131060:NJE131061 NSY131060:NTA131061 OCU131060:OCW131061 OMQ131060:OMS131061 OWM131060:OWO131061 PGI131060:PGK131061 PQE131060:PQG131061 QAA131060:QAC131061 QJW131060:QJY131061 QTS131060:QTU131061 RDO131060:RDQ131061 RNK131060:RNM131061 RXG131060:RXI131061 SHC131060:SHE131061 SQY131060:SRA131061 TAU131060:TAW131061 TKQ131060:TKS131061 TUM131060:TUO131061 UEI131060:UEK131061 UOE131060:UOG131061 UYA131060:UYC131061 VHW131060:VHY131061 VRS131060:VRU131061 WBO131060:WBQ131061 WLK131060:WLM131061 WVG131060:WVI131061 IU196596:IW196597 SQ196596:SS196597 ACM196596:ACO196597 AMI196596:AMK196597 AWE196596:AWG196597 BGA196596:BGC196597 BPW196596:BPY196597 BZS196596:BZU196597 CJO196596:CJQ196597 CTK196596:CTM196597 DDG196596:DDI196597 DNC196596:DNE196597 DWY196596:DXA196597 EGU196596:EGW196597 EQQ196596:EQS196597 FAM196596:FAO196597 FKI196596:FKK196597 FUE196596:FUG196597 GEA196596:GEC196597 GNW196596:GNY196597 GXS196596:GXU196597 HHO196596:HHQ196597 HRK196596:HRM196597 IBG196596:IBI196597 ILC196596:ILE196597 IUY196596:IVA196597 JEU196596:JEW196597 JOQ196596:JOS196597 JYM196596:JYO196597 KII196596:KIK196597 KSE196596:KSG196597 LCA196596:LCC196597 LLW196596:LLY196597 LVS196596:LVU196597 MFO196596:MFQ196597 MPK196596:MPM196597 MZG196596:MZI196597 NJC196596:NJE196597 NSY196596:NTA196597 OCU196596:OCW196597 OMQ196596:OMS196597 OWM196596:OWO196597 PGI196596:PGK196597 PQE196596:PQG196597 QAA196596:QAC196597 QJW196596:QJY196597 QTS196596:QTU196597 RDO196596:RDQ196597 RNK196596:RNM196597 RXG196596:RXI196597 SHC196596:SHE196597 SQY196596:SRA196597 TAU196596:TAW196597 TKQ196596:TKS196597 TUM196596:TUO196597 UEI196596:UEK196597 UOE196596:UOG196597 UYA196596:UYC196597 VHW196596:VHY196597 VRS196596:VRU196597 WBO196596:WBQ196597 WLK196596:WLM196597 WVG196596:WVI196597 IU262132:IW262133 SQ262132:SS262133 ACM262132:ACO262133 AMI262132:AMK262133 AWE262132:AWG262133 BGA262132:BGC262133 BPW262132:BPY262133 BZS262132:BZU262133 CJO262132:CJQ262133 CTK262132:CTM262133 DDG262132:DDI262133 DNC262132:DNE262133 DWY262132:DXA262133 EGU262132:EGW262133 EQQ262132:EQS262133 FAM262132:FAO262133 FKI262132:FKK262133 FUE262132:FUG262133 GEA262132:GEC262133 GNW262132:GNY262133 GXS262132:GXU262133 HHO262132:HHQ262133 HRK262132:HRM262133 IBG262132:IBI262133 ILC262132:ILE262133 IUY262132:IVA262133 JEU262132:JEW262133 JOQ262132:JOS262133 JYM262132:JYO262133 KII262132:KIK262133 KSE262132:KSG262133 LCA262132:LCC262133 LLW262132:LLY262133 LVS262132:LVU262133 MFO262132:MFQ262133 MPK262132:MPM262133 MZG262132:MZI262133 NJC262132:NJE262133 NSY262132:NTA262133 OCU262132:OCW262133 OMQ262132:OMS262133 OWM262132:OWO262133 PGI262132:PGK262133 PQE262132:PQG262133 QAA262132:QAC262133 QJW262132:QJY262133 QTS262132:QTU262133 RDO262132:RDQ262133 RNK262132:RNM262133 RXG262132:RXI262133 SHC262132:SHE262133 SQY262132:SRA262133 TAU262132:TAW262133 TKQ262132:TKS262133 TUM262132:TUO262133 UEI262132:UEK262133 UOE262132:UOG262133 UYA262132:UYC262133 VHW262132:VHY262133 VRS262132:VRU262133 WBO262132:WBQ262133 WLK262132:WLM262133 WVG262132:WVI262133 IU327668:IW327669 SQ327668:SS327669 ACM327668:ACO327669 AMI327668:AMK327669 AWE327668:AWG327669 BGA327668:BGC327669 BPW327668:BPY327669 BZS327668:BZU327669 CJO327668:CJQ327669 CTK327668:CTM327669 DDG327668:DDI327669 DNC327668:DNE327669 DWY327668:DXA327669 EGU327668:EGW327669 EQQ327668:EQS327669 FAM327668:FAO327669 FKI327668:FKK327669 FUE327668:FUG327669 GEA327668:GEC327669 GNW327668:GNY327669 GXS327668:GXU327669 HHO327668:HHQ327669 HRK327668:HRM327669 IBG327668:IBI327669 ILC327668:ILE327669 IUY327668:IVA327669 JEU327668:JEW327669 JOQ327668:JOS327669 JYM327668:JYO327669 KII327668:KIK327669 KSE327668:KSG327669 LCA327668:LCC327669 LLW327668:LLY327669 LVS327668:LVU327669 MFO327668:MFQ327669 MPK327668:MPM327669 MZG327668:MZI327669 NJC327668:NJE327669 NSY327668:NTA327669 OCU327668:OCW327669 OMQ327668:OMS327669 OWM327668:OWO327669 PGI327668:PGK327669 PQE327668:PQG327669 QAA327668:QAC327669 QJW327668:QJY327669 QTS327668:QTU327669 RDO327668:RDQ327669 RNK327668:RNM327669 RXG327668:RXI327669 SHC327668:SHE327669 SQY327668:SRA327669 TAU327668:TAW327669 TKQ327668:TKS327669 TUM327668:TUO327669 UEI327668:UEK327669 UOE327668:UOG327669 UYA327668:UYC327669 VHW327668:VHY327669 VRS327668:VRU327669 WBO327668:WBQ327669 WLK327668:WLM327669 WVG327668:WVI327669 IU393204:IW393205 SQ393204:SS393205 ACM393204:ACO393205 AMI393204:AMK393205 AWE393204:AWG393205 BGA393204:BGC393205 BPW393204:BPY393205 BZS393204:BZU393205 CJO393204:CJQ393205 CTK393204:CTM393205 DDG393204:DDI393205 DNC393204:DNE393205 DWY393204:DXA393205 EGU393204:EGW393205 EQQ393204:EQS393205 FAM393204:FAO393205 FKI393204:FKK393205 FUE393204:FUG393205 GEA393204:GEC393205 GNW393204:GNY393205 GXS393204:GXU393205 HHO393204:HHQ393205 HRK393204:HRM393205 IBG393204:IBI393205 ILC393204:ILE393205 IUY393204:IVA393205 JEU393204:JEW393205 JOQ393204:JOS393205 JYM393204:JYO393205 KII393204:KIK393205 KSE393204:KSG393205 LCA393204:LCC393205 LLW393204:LLY393205 LVS393204:LVU393205 MFO393204:MFQ393205 MPK393204:MPM393205 MZG393204:MZI393205 NJC393204:NJE393205 NSY393204:NTA393205 OCU393204:OCW393205 OMQ393204:OMS393205 OWM393204:OWO393205 PGI393204:PGK393205 PQE393204:PQG393205 QAA393204:QAC393205 QJW393204:QJY393205 QTS393204:QTU393205 RDO393204:RDQ393205 RNK393204:RNM393205 RXG393204:RXI393205 SHC393204:SHE393205 SQY393204:SRA393205 TAU393204:TAW393205 TKQ393204:TKS393205 TUM393204:TUO393205 UEI393204:UEK393205 UOE393204:UOG393205 UYA393204:UYC393205 VHW393204:VHY393205 VRS393204:VRU393205 WBO393204:WBQ393205 WLK393204:WLM393205 WVG393204:WVI393205 IU458740:IW458741 SQ458740:SS458741 ACM458740:ACO458741 AMI458740:AMK458741 AWE458740:AWG458741 BGA458740:BGC458741 BPW458740:BPY458741 BZS458740:BZU458741 CJO458740:CJQ458741 CTK458740:CTM458741 DDG458740:DDI458741 DNC458740:DNE458741 DWY458740:DXA458741 EGU458740:EGW458741 EQQ458740:EQS458741 FAM458740:FAO458741 FKI458740:FKK458741 FUE458740:FUG458741 GEA458740:GEC458741 GNW458740:GNY458741 GXS458740:GXU458741 HHO458740:HHQ458741 HRK458740:HRM458741 IBG458740:IBI458741 ILC458740:ILE458741 IUY458740:IVA458741 JEU458740:JEW458741 JOQ458740:JOS458741 JYM458740:JYO458741 KII458740:KIK458741 KSE458740:KSG458741 LCA458740:LCC458741 LLW458740:LLY458741 LVS458740:LVU458741 MFO458740:MFQ458741 MPK458740:MPM458741 MZG458740:MZI458741 NJC458740:NJE458741 NSY458740:NTA458741 OCU458740:OCW458741 OMQ458740:OMS458741 OWM458740:OWO458741 PGI458740:PGK458741 PQE458740:PQG458741 QAA458740:QAC458741 QJW458740:QJY458741 QTS458740:QTU458741 RDO458740:RDQ458741 RNK458740:RNM458741 RXG458740:RXI458741 SHC458740:SHE458741 SQY458740:SRA458741 TAU458740:TAW458741 TKQ458740:TKS458741 TUM458740:TUO458741 UEI458740:UEK458741 UOE458740:UOG458741 UYA458740:UYC458741 VHW458740:VHY458741 VRS458740:VRU458741 WBO458740:WBQ458741 WLK458740:WLM458741 WVG458740:WVI458741 IU524276:IW524277 SQ524276:SS524277 ACM524276:ACO524277 AMI524276:AMK524277 AWE524276:AWG524277 BGA524276:BGC524277 BPW524276:BPY524277 BZS524276:BZU524277 CJO524276:CJQ524277 CTK524276:CTM524277 DDG524276:DDI524277 DNC524276:DNE524277 DWY524276:DXA524277 EGU524276:EGW524277 EQQ524276:EQS524277 FAM524276:FAO524277 FKI524276:FKK524277 FUE524276:FUG524277 GEA524276:GEC524277 GNW524276:GNY524277 GXS524276:GXU524277 HHO524276:HHQ524277 HRK524276:HRM524277 IBG524276:IBI524277 ILC524276:ILE524277 IUY524276:IVA524277 JEU524276:JEW524277 JOQ524276:JOS524277 JYM524276:JYO524277 KII524276:KIK524277 KSE524276:KSG524277 LCA524276:LCC524277 LLW524276:LLY524277 LVS524276:LVU524277 MFO524276:MFQ524277 MPK524276:MPM524277 MZG524276:MZI524277 NJC524276:NJE524277 NSY524276:NTA524277 OCU524276:OCW524277 OMQ524276:OMS524277 OWM524276:OWO524277 PGI524276:PGK524277 PQE524276:PQG524277 QAA524276:QAC524277 QJW524276:QJY524277 QTS524276:QTU524277 RDO524276:RDQ524277 RNK524276:RNM524277 RXG524276:RXI524277 SHC524276:SHE524277 SQY524276:SRA524277 TAU524276:TAW524277 TKQ524276:TKS524277 TUM524276:TUO524277 UEI524276:UEK524277 UOE524276:UOG524277 UYA524276:UYC524277 VHW524276:VHY524277 VRS524276:VRU524277 WBO524276:WBQ524277 WLK524276:WLM524277 WVG524276:WVI524277 IU589812:IW589813 SQ589812:SS589813 ACM589812:ACO589813 AMI589812:AMK589813 AWE589812:AWG589813 BGA589812:BGC589813 BPW589812:BPY589813 BZS589812:BZU589813 CJO589812:CJQ589813 CTK589812:CTM589813 DDG589812:DDI589813 DNC589812:DNE589813 DWY589812:DXA589813 EGU589812:EGW589813 EQQ589812:EQS589813 FAM589812:FAO589813 FKI589812:FKK589813 FUE589812:FUG589813 GEA589812:GEC589813 GNW589812:GNY589813 GXS589812:GXU589813 HHO589812:HHQ589813 HRK589812:HRM589813 IBG589812:IBI589813 ILC589812:ILE589813 IUY589812:IVA589813 JEU589812:JEW589813 JOQ589812:JOS589813 JYM589812:JYO589813 KII589812:KIK589813 KSE589812:KSG589813 LCA589812:LCC589813 LLW589812:LLY589813 LVS589812:LVU589813 MFO589812:MFQ589813 MPK589812:MPM589813 MZG589812:MZI589813 NJC589812:NJE589813 NSY589812:NTA589813 OCU589812:OCW589813 OMQ589812:OMS589813 OWM589812:OWO589813 PGI589812:PGK589813 PQE589812:PQG589813 QAA589812:QAC589813 QJW589812:QJY589813 QTS589812:QTU589813 RDO589812:RDQ589813 RNK589812:RNM589813 RXG589812:RXI589813 SHC589812:SHE589813 SQY589812:SRA589813 TAU589812:TAW589813 TKQ589812:TKS589813 TUM589812:TUO589813 UEI589812:UEK589813 UOE589812:UOG589813 UYA589812:UYC589813 VHW589812:VHY589813 VRS589812:VRU589813 WBO589812:WBQ589813 WLK589812:WLM589813 WVG589812:WVI589813 IU655348:IW655349 SQ655348:SS655349 ACM655348:ACO655349 AMI655348:AMK655349 AWE655348:AWG655349 BGA655348:BGC655349 BPW655348:BPY655349 BZS655348:BZU655349 CJO655348:CJQ655349 CTK655348:CTM655349 DDG655348:DDI655349 DNC655348:DNE655349 DWY655348:DXA655349 EGU655348:EGW655349 EQQ655348:EQS655349 FAM655348:FAO655349 FKI655348:FKK655349 FUE655348:FUG655349 GEA655348:GEC655349 GNW655348:GNY655349 GXS655348:GXU655349 HHO655348:HHQ655349 HRK655348:HRM655349 IBG655348:IBI655349 ILC655348:ILE655349 IUY655348:IVA655349 JEU655348:JEW655349 JOQ655348:JOS655349 JYM655348:JYO655349 KII655348:KIK655349 KSE655348:KSG655349 LCA655348:LCC655349 LLW655348:LLY655349 LVS655348:LVU655349 MFO655348:MFQ655349 MPK655348:MPM655349 MZG655348:MZI655349 NJC655348:NJE655349 NSY655348:NTA655349 OCU655348:OCW655349 OMQ655348:OMS655349 OWM655348:OWO655349 PGI655348:PGK655349 PQE655348:PQG655349 QAA655348:QAC655349 QJW655348:QJY655349 QTS655348:QTU655349 RDO655348:RDQ655349 RNK655348:RNM655349 RXG655348:RXI655349 SHC655348:SHE655349 SQY655348:SRA655349 TAU655348:TAW655349 TKQ655348:TKS655349 TUM655348:TUO655349 UEI655348:UEK655349 UOE655348:UOG655349 UYA655348:UYC655349 VHW655348:VHY655349 VRS655348:VRU655349 WBO655348:WBQ655349 WLK655348:WLM655349 WVG655348:WVI655349 IU720884:IW720885 SQ720884:SS720885 ACM720884:ACO720885 AMI720884:AMK720885 AWE720884:AWG720885 BGA720884:BGC720885 BPW720884:BPY720885 BZS720884:BZU720885 CJO720884:CJQ720885 CTK720884:CTM720885 DDG720884:DDI720885 DNC720884:DNE720885 DWY720884:DXA720885 EGU720884:EGW720885 EQQ720884:EQS720885 FAM720884:FAO720885 FKI720884:FKK720885 FUE720884:FUG720885 GEA720884:GEC720885 GNW720884:GNY720885 GXS720884:GXU720885 HHO720884:HHQ720885 HRK720884:HRM720885 IBG720884:IBI720885 ILC720884:ILE720885 IUY720884:IVA720885 JEU720884:JEW720885 JOQ720884:JOS720885 JYM720884:JYO720885 KII720884:KIK720885 KSE720884:KSG720885 LCA720884:LCC720885 LLW720884:LLY720885 LVS720884:LVU720885 MFO720884:MFQ720885 MPK720884:MPM720885 MZG720884:MZI720885 NJC720884:NJE720885 NSY720884:NTA720885 OCU720884:OCW720885 OMQ720884:OMS720885 OWM720884:OWO720885 PGI720884:PGK720885 PQE720884:PQG720885 QAA720884:QAC720885 QJW720884:QJY720885 QTS720884:QTU720885 RDO720884:RDQ720885 RNK720884:RNM720885 RXG720884:RXI720885 SHC720884:SHE720885 SQY720884:SRA720885 TAU720884:TAW720885 TKQ720884:TKS720885 TUM720884:TUO720885 UEI720884:UEK720885 UOE720884:UOG720885 UYA720884:UYC720885 VHW720884:VHY720885 VRS720884:VRU720885 WBO720884:WBQ720885 WLK720884:WLM720885 WVG720884:WVI720885 IU786420:IW786421 SQ786420:SS786421 ACM786420:ACO786421 AMI786420:AMK786421 AWE786420:AWG786421 BGA786420:BGC786421 BPW786420:BPY786421 BZS786420:BZU786421 CJO786420:CJQ786421 CTK786420:CTM786421 DDG786420:DDI786421 DNC786420:DNE786421 DWY786420:DXA786421 EGU786420:EGW786421 EQQ786420:EQS786421 FAM786420:FAO786421 FKI786420:FKK786421 FUE786420:FUG786421 GEA786420:GEC786421 GNW786420:GNY786421 GXS786420:GXU786421 HHO786420:HHQ786421 HRK786420:HRM786421 IBG786420:IBI786421 ILC786420:ILE786421 IUY786420:IVA786421 JEU786420:JEW786421 JOQ786420:JOS786421 JYM786420:JYO786421 KII786420:KIK786421 KSE786420:KSG786421 LCA786420:LCC786421 LLW786420:LLY786421 LVS786420:LVU786421 MFO786420:MFQ786421 MPK786420:MPM786421 MZG786420:MZI786421 NJC786420:NJE786421 NSY786420:NTA786421 OCU786420:OCW786421 OMQ786420:OMS786421 OWM786420:OWO786421 PGI786420:PGK786421 PQE786420:PQG786421 QAA786420:QAC786421 QJW786420:QJY786421 QTS786420:QTU786421 RDO786420:RDQ786421 RNK786420:RNM786421 RXG786420:RXI786421 SHC786420:SHE786421 SQY786420:SRA786421 TAU786420:TAW786421 TKQ786420:TKS786421 TUM786420:TUO786421 UEI786420:UEK786421 UOE786420:UOG786421 UYA786420:UYC786421 VHW786420:VHY786421 VRS786420:VRU786421 WBO786420:WBQ786421 WLK786420:WLM786421 WVG786420:WVI786421 IU851956:IW851957 SQ851956:SS851957 ACM851956:ACO851957 AMI851956:AMK851957 AWE851956:AWG851957 BGA851956:BGC851957 BPW851956:BPY851957 BZS851956:BZU851957 CJO851956:CJQ851957 CTK851956:CTM851957 DDG851956:DDI851957 DNC851956:DNE851957 DWY851956:DXA851957 EGU851956:EGW851957 EQQ851956:EQS851957 FAM851956:FAO851957 FKI851956:FKK851957 FUE851956:FUG851957 GEA851956:GEC851957 GNW851956:GNY851957 GXS851956:GXU851957 HHO851956:HHQ851957 HRK851956:HRM851957 IBG851956:IBI851957 ILC851956:ILE851957 IUY851956:IVA851957 JEU851956:JEW851957 JOQ851956:JOS851957 JYM851956:JYO851957 KII851956:KIK851957 KSE851956:KSG851957 LCA851956:LCC851957 LLW851956:LLY851957 LVS851956:LVU851957 MFO851956:MFQ851957 MPK851956:MPM851957 MZG851956:MZI851957 NJC851956:NJE851957 NSY851956:NTA851957 OCU851956:OCW851957 OMQ851956:OMS851957 OWM851956:OWO851957 PGI851956:PGK851957 PQE851956:PQG851957 QAA851956:QAC851957 QJW851956:QJY851957 QTS851956:QTU851957 RDO851956:RDQ851957 RNK851956:RNM851957 RXG851956:RXI851957 SHC851956:SHE851957 SQY851956:SRA851957 TAU851956:TAW851957 TKQ851956:TKS851957 TUM851956:TUO851957 UEI851956:UEK851957 UOE851956:UOG851957 UYA851956:UYC851957 VHW851956:VHY851957 VRS851956:VRU851957 WBO851956:WBQ851957 WLK851956:WLM851957 WVG851956:WVI851957 IU917492:IW917493 SQ917492:SS917493 ACM917492:ACO917493 AMI917492:AMK917493 AWE917492:AWG917493 BGA917492:BGC917493 BPW917492:BPY917493 BZS917492:BZU917493 CJO917492:CJQ917493 CTK917492:CTM917493 DDG917492:DDI917493 DNC917492:DNE917493 DWY917492:DXA917493 EGU917492:EGW917493 EQQ917492:EQS917493 FAM917492:FAO917493 FKI917492:FKK917493 FUE917492:FUG917493 GEA917492:GEC917493 GNW917492:GNY917493 GXS917492:GXU917493 HHO917492:HHQ917493 HRK917492:HRM917493 IBG917492:IBI917493 ILC917492:ILE917493 IUY917492:IVA917493 JEU917492:JEW917493 JOQ917492:JOS917493 JYM917492:JYO917493 KII917492:KIK917493 KSE917492:KSG917493 LCA917492:LCC917493 LLW917492:LLY917493 LVS917492:LVU917493 MFO917492:MFQ917493 MPK917492:MPM917493 MZG917492:MZI917493 NJC917492:NJE917493 NSY917492:NTA917493 OCU917492:OCW917493 OMQ917492:OMS917493 OWM917492:OWO917493 PGI917492:PGK917493 PQE917492:PQG917493 QAA917492:QAC917493 QJW917492:QJY917493 QTS917492:QTU917493 RDO917492:RDQ917493 RNK917492:RNM917493 RXG917492:RXI917493 SHC917492:SHE917493 SQY917492:SRA917493 TAU917492:TAW917493 TKQ917492:TKS917493 TUM917492:TUO917493 UEI917492:UEK917493 UOE917492:UOG917493 UYA917492:UYC917493 VHW917492:VHY917493 VRS917492:VRU917493 WBO917492:WBQ917493 WLK917492:WLM917493 WVG917492:WVI917493 IU983028:IW983029 SQ983028:SS983029 ACM983028:ACO983029 AMI983028:AMK983029 AWE983028:AWG983029 BGA983028:BGC983029 BPW983028:BPY983029 BZS983028:BZU983029 CJO983028:CJQ983029 CTK983028:CTM983029 DDG983028:DDI983029 DNC983028:DNE983029 DWY983028:DXA983029 EGU983028:EGW983029 EQQ983028:EQS983029 FAM983028:FAO983029 FKI983028:FKK983029 FUE983028:FUG983029 GEA983028:GEC983029 GNW983028:GNY983029 GXS983028:GXU983029 HHO983028:HHQ983029 HRK983028:HRM983029 IBG983028:IBI983029 ILC983028:ILE983029 IUY983028:IVA983029 JEU983028:JEW983029 JOQ983028:JOS983029 JYM983028:JYO983029 KII983028:KIK983029 KSE983028:KSG983029 LCA983028:LCC983029 LLW983028:LLY983029 LVS983028:LVU983029 MFO983028:MFQ983029 MPK983028:MPM983029 MZG983028:MZI983029 NJC983028:NJE983029 NSY983028:NTA983029 OCU983028:OCW983029 OMQ983028:OMS983029 OWM983028:OWO983029 PGI983028:PGK983029 PQE983028:PQG983029 QAA983028:QAC983029 QJW983028:QJY983029 QTS983028:QTU983029 RDO983028:RDQ983029 RNK983028:RNM983029 RXG983028:RXI983029 SHC983028:SHE983029 SQY983028:SRA983029 TAU983028:TAW983029 TKQ983028:TKS983029 TUM983028:TUO983029 UEI983028:UEK983029 UOE983028:UOG983029 UYA983028:UYC983029 VHW983028:VHY983029 VRS983028:VRU983029 WBO983028:WBQ983029 WLK983028:WLM983029 WVG983028:WVI983029 IU65518:IV65521 SQ65518:SR65521 ACM65518:ACN65521 AMI65518:AMJ65521 AWE65518:AWF65521 BGA65518:BGB65521 BPW65518:BPX65521 BZS65518:BZT65521 CJO65518:CJP65521 CTK65518:CTL65521 DDG65518:DDH65521 DNC65518:DND65521 DWY65518:DWZ65521 EGU65518:EGV65521 EQQ65518:EQR65521 FAM65518:FAN65521 FKI65518:FKJ65521 FUE65518:FUF65521 GEA65518:GEB65521 GNW65518:GNX65521 GXS65518:GXT65521 HHO65518:HHP65521 HRK65518:HRL65521 IBG65518:IBH65521 ILC65518:ILD65521 IUY65518:IUZ65521 JEU65518:JEV65521 JOQ65518:JOR65521 JYM65518:JYN65521 KII65518:KIJ65521 KSE65518:KSF65521 LCA65518:LCB65521 LLW65518:LLX65521 LVS65518:LVT65521 MFO65518:MFP65521 MPK65518:MPL65521 MZG65518:MZH65521 NJC65518:NJD65521 NSY65518:NSZ65521 OCU65518:OCV65521 OMQ65518:OMR65521 OWM65518:OWN65521 PGI65518:PGJ65521 PQE65518:PQF65521 QAA65518:QAB65521 QJW65518:QJX65521 QTS65518:QTT65521 RDO65518:RDP65521 RNK65518:RNL65521 RXG65518:RXH65521 SHC65518:SHD65521 SQY65518:SQZ65521 TAU65518:TAV65521 TKQ65518:TKR65521 TUM65518:TUN65521 UEI65518:UEJ65521 UOE65518:UOF65521 UYA65518:UYB65521 VHW65518:VHX65521 VRS65518:VRT65521 WBO65518:WBP65521 WLK65518:WLL65521 WVG65518:WVH65521 IU131054:IV131057 SQ131054:SR131057 ACM131054:ACN131057 AMI131054:AMJ131057 AWE131054:AWF131057 BGA131054:BGB131057 BPW131054:BPX131057 BZS131054:BZT131057 CJO131054:CJP131057 CTK131054:CTL131057 DDG131054:DDH131057 DNC131054:DND131057 DWY131054:DWZ131057 EGU131054:EGV131057 EQQ131054:EQR131057 FAM131054:FAN131057 FKI131054:FKJ131057 FUE131054:FUF131057 GEA131054:GEB131057 GNW131054:GNX131057 GXS131054:GXT131057 HHO131054:HHP131057 HRK131054:HRL131057 IBG131054:IBH131057 ILC131054:ILD131057 IUY131054:IUZ131057 JEU131054:JEV131057 JOQ131054:JOR131057 JYM131054:JYN131057 KII131054:KIJ131057 KSE131054:KSF131057 LCA131054:LCB131057 LLW131054:LLX131057 LVS131054:LVT131057 MFO131054:MFP131057 MPK131054:MPL131057 MZG131054:MZH131057 NJC131054:NJD131057 NSY131054:NSZ131057 OCU131054:OCV131057 OMQ131054:OMR131057 OWM131054:OWN131057 PGI131054:PGJ131057 PQE131054:PQF131057 QAA131054:QAB131057 QJW131054:QJX131057 QTS131054:QTT131057 RDO131054:RDP131057 RNK131054:RNL131057 RXG131054:RXH131057 SHC131054:SHD131057 SQY131054:SQZ131057 TAU131054:TAV131057 TKQ131054:TKR131057 TUM131054:TUN131057 UEI131054:UEJ131057 UOE131054:UOF131057 UYA131054:UYB131057 VHW131054:VHX131057 VRS131054:VRT131057 WBO131054:WBP131057 WLK131054:WLL131057 WVG131054:WVH131057 IU196590:IV196593 SQ196590:SR196593 ACM196590:ACN196593 AMI196590:AMJ196593 AWE196590:AWF196593 BGA196590:BGB196593 BPW196590:BPX196593 BZS196590:BZT196593 CJO196590:CJP196593 CTK196590:CTL196593 DDG196590:DDH196593 DNC196590:DND196593 DWY196590:DWZ196593 EGU196590:EGV196593 EQQ196590:EQR196593 FAM196590:FAN196593 FKI196590:FKJ196593 FUE196590:FUF196593 GEA196590:GEB196593 GNW196590:GNX196593 GXS196590:GXT196593 HHO196590:HHP196593 HRK196590:HRL196593 IBG196590:IBH196593 ILC196590:ILD196593 IUY196590:IUZ196593 JEU196590:JEV196593 JOQ196590:JOR196593 JYM196590:JYN196593 KII196590:KIJ196593 KSE196590:KSF196593 LCA196590:LCB196593 LLW196590:LLX196593 LVS196590:LVT196593 MFO196590:MFP196593 MPK196590:MPL196593 MZG196590:MZH196593 NJC196590:NJD196593 NSY196590:NSZ196593 OCU196590:OCV196593 OMQ196590:OMR196593 OWM196590:OWN196593 PGI196590:PGJ196593 PQE196590:PQF196593 QAA196590:QAB196593 QJW196590:QJX196593 QTS196590:QTT196593 RDO196590:RDP196593 RNK196590:RNL196593 RXG196590:RXH196593 SHC196590:SHD196593 SQY196590:SQZ196593 TAU196590:TAV196593 TKQ196590:TKR196593 TUM196590:TUN196593 UEI196590:UEJ196593 UOE196590:UOF196593 UYA196590:UYB196593 VHW196590:VHX196593 VRS196590:VRT196593 WBO196590:WBP196593 WLK196590:WLL196593 WVG196590:WVH196593 IU262126:IV262129 SQ262126:SR262129 ACM262126:ACN262129 AMI262126:AMJ262129 AWE262126:AWF262129 BGA262126:BGB262129 BPW262126:BPX262129 BZS262126:BZT262129 CJO262126:CJP262129 CTK262126:CTL262129 DDG262126:DDH262129 DNC262126:DND262129 DWY262126:DWZ262129 EGU262126:EGV262129 EQQ262126:EQR262129 FAM262126:FAN262129 FKI262126:FKJ262129 FUE262126:FUF262129 GEA262126:GEB262129 GNW262126:GNX262129 GXS262126:GXT262129 HHO262126:HHP262129 HRK262126:HRL262129 IBG262126:IBH262129 ILC262126:ILD262129 IUY262126:IUZ262129 JEU262126:JEV262129 JOQ262126:JOR262129 JYM262126:JYN262129 KII262126:KIJ262129 KSE262126:KSF262129 LCA262126:LCB262129 LLW262126:LLX262129 LVS262126:LVT262129 MFO262126:MFP262129 MPK262126:MPL262129 MZG262126:MZH262129 NJC262126:NJD262129 NSY262126:NSZ262129 OCU262126:OCV262129 OMQ262126:OMR262129 OWM262126:OWN262129 PGI262126:PGJ262129 PQE262126:PQF262129 QAA262126:QAB262129 QJW262126:QJX262129 QTS262126:QTT262129 RDO262126:RDP262129 RNK262126:RNL262129 RXG262126:RXH262129 SHC262126:SHD262129 SQY262126:SQZ262129 TAU262126:TAV262129 TKQ262126:TKR262129 TUM262126:TUN262129 UEI262126:UEJ262129 UOE262126:UOF262129 UYA262126:UYB262129 VHW262126:VHX262129 VRS262126:VRT262129 WBO262126:WBP262129 WLK262126:WLL262129 WVG262126:WVH262129 IU327662:IV327665 SQ327662:SR327665 ACM327662:ACN327665 AMI327662:AMJ327665 AWE327662:AWF327665 BGA327662:BGB327665 BPW327662:BPX327665 BZS327662:BZT327665 CJO327662:CJP327665 CTK327662:CTL327665 DDG327662:DDH327665 DNC327662:DND327665 DWY327662:DWZ327665 EGU327662:EGV327665 EQQ327662:EQR327665 FAM327662:FAN327665 FKI327662:FKJ327665 FUE327662:FUF327665 GEA327662:GEB327665 GNW327662:GNX327665 GXS327662:GXT327665 HHO327662:HHP327665 HRK327662:HRL327665 IBG327662:IBH327665 ILC327662:ILD327665 IUY327662:IUZ327665 JEU327662:JEV327665 JOQ327662:JOR327665 JYM327662:JYN327665 KII327662:KIJ327665 KSE327662:KSF327665 LCA327662:LCB327665 LLW327662:LLX327665 LVS327662:LVT327665 MFO327662:MFP327665 MPK327662:MPL327665 MZG327662:MZH327665 NJC327662:NJD327665 NSY327662:NSZ327665 OCU327662:OCV327665 OMQ327662:OMR327665 OWM327662:OWN327665 PGI327662:PGJ327665 PQE327662:PQF327665 QAA327662:QAB327665 QJW327662:QJX327665 QTS327662:QTT327665 RDO327662:RDP327665 RNK327662:RNL327665 RXG327662:RXH327665 SHC327662:SHD327665 SQY327662:SQZ327665 TAU327662:TAV327665 TKQ327662:TKR327665 TUM327662:TUN327665 UEI327662:UEJ327665 UOE327662:UOF327665 UYA327662:UYB327665 VHW327662:VHX327665 VRS327662:VRT327665 WBO327662:WBP327665 WLK327662:WLL327665 WVG327662:WVH327665 IU393198:IV393201 SQ393198:SR393201 ACM393198:ACN393201 AMI393198:AMJ393201 AWE393198:AWF393201 BGA393198:BGB393201 BPW393198:BPX393201 BZS393198:BZT393201 CJO393198:CJP393201 CTK393198:CTL393201 DDG393198:DDH393201 DNC393198:DND393201 DWY393198:DWZ393201 EGU393198:EGV393201 EQQ393198:EQR393201 FAM393198:FAN393201 FKI393198:FKJ393201 FUE393198:FUF393201 GEA393198:GEB393201 GNW393198:GNX393201 GXS393198:GXT393201 HHO393198:HHP393201 HRK393198:HRL393201 IBG393198:IBH393201 ILC393198:ILD393201 IUY393198:IUZ393201 JEU393198:JEV393201 JOQ393198:JOR393201 JYM393198:JYN393201 KII393198:KIJ393201 KSE393198:KSF393201 LCA393198:LCB393201 LLW393198:LLX393201 LVS393198:LVT393201 MFO393198:MFP393201 MPK393198:MPL393201 MZG393198:MZH393201 NJC393198:NJD393201 NSY393198:NSZ393201 OCU393198:OCV393201 OMQ393198:OMR393201 OWM393198:OWN393201 PGI393198:PGJ393201 PQE393198:PQF393201 QAA393198:QAB393201 QJW393198:QJX393201 QTS393198:QTT393201 RDO393198:RDP393201 RNK393198:RNL393201 RXG393198:RXH393201 SHC393198:SHD393201 SQY393198:SQZ393201 TAU393198:TAV393201 TKQ393198:TKR393201 TUM393198:TUN393201 UEI393198:UEJ393201 UOE393198:UOF393201 UYA393198:UYB393201 VHW393198:VHX393201 VRS393198:VRT393201 WBO393198:WBP393201 WLK393198:WLL393201 WVG393198:WVH393201 IU458734:IV458737 SQ458734:SR458737 ACM458734:ACN458737 AMI458734:AMJ458737 AWE458734:AWF458737 BGA458734:BGB458737 BPW458734:BPX458737 BZS458734:BZT458737 CJO458734:CJP458737 CTK458734:CTL458737 DDG458734:DDH458737 DNC458734:DND458737 DWY458734:DWZ458737 EGU458734:EGV458737 EQQ458734:EQR458737 FAM458734:FAN458737 FKI458734:FKJ458737 FUE458734:FUF458737 GEA458734:GEB458737 GNW458734:GNX458737 GXS458734:GXT458737 HHO458734:HHP458737 HRK458734:HRL458737 IBG458734:IBH458737 ILC458734:ILD458737 IUY458734:IUZ458737 JEU458734:JEV458737 JOQ458734:JOR458737 JYM458734:JYN458737 KII458734:KIJ458737 KSE458734:KSF458737 LCA458734:LCB458737 LLW458734:LLX458737 LVS458734:LVT458737 MFO458734:MFP458737 MPK458734:MPL458737 MZG458734:MZH458737 NJC458734:NJD458737 NSY458734:NSZ458737 OCU458734:OCV458737 OMQ458734:OMR458737 OWM458734:OWN458737 PGI458734:PGJ458737 PQE458734:PQF458737 QAA458734:QAB458737 QJW458734:QJX458737 QTS458734:QTT458737 RDO458734:RDP458737 RNK458734:RNL458737 RXG458734:RXH458737 SHC458734:SHD458737 SQY458734:SQZ458737 TAU458734:TAV458737 TKQ458734:TKR458737 TUM458734:TUN458737 UEI458734:UEJ458737 UOE458734:UOF458737 UYA458734:UYB458737 VHW458734:VHX458737 VRS458734:VRT458737 WBO458734:WBP458737 WLK458734:WLL458737 WVG458734:WVH458737 IU524270:IV524273 SQ524270:SR524273 ACM524270:ACN524273 AMI524270:AMJ524273 AWE524270:AWF524273 BGA524270:BGB524273 BPW524270:BPX524273 BZS524270:BZT524273 CJO524270:CJP524273 CTK524270:CTL524273 DDG524270:DDH524273 DNC524270:DND524273 DWY524270:DWZ524273 EGU524270:EGV524273 EQQ524270:EQR524273 FAM524270:FAN524273 FKI524270:FKJ524273 FUE524270:FUF524273 GEA524270:GEB524273 GNW524270:GNX524273 GXS524270:GXT524273 HHO524270:HHP524273 HRK524270:HRL524273 IBG524270:IBH524273 ILC524270:ILD524273 IUY524270:IUZ524273 JEU524270:JEV524273 JOQ524270:JOR524273 JYM524270:JYN524273 KII524270:KIJ524273 KSE524270:KSF524273 LCA524270:LCB524273 LLW524270:LLX524273 LVS524270:LVT524273 MFO524270:MFP524273 MPK524270:MPL524273 MZG524270:MZH524273 NJC524270:NJD524273 NSY524270:NSZ524273 OCU524270:OCV524273 OMQ524270:OMR524273 OWM524270:OWN524273 PGI524270:PGJ524273 PQE524270:PQF524273 QAA524270:QAB524273 QJW524270:QJX524273 QTS524270:QTT524273 RDO524270:RDP524273 RNK524270:RNL524273 RXG524270:RXH524273 SHC524270:SHD524273 SQY524270:SQZ524273 TAU524270:TAV524273 TKQ524270:TKR524273 TUM524270:TUN524273 UEI524270:UEJ524273 UOE524270:UOF524273 UYA524270:UYB524273 VHW524270:VHX524273 VRS524270:VRT524273 WBO524270:WBP524273 WLK524270:WLL524273 WVG524270:WVH524273 IU589806:IV589809 SQ589806:SR589809 ACM589806:ACN589809 AMI589806:AMJ589809 AWE589806:AWF589809 BGA589806:BGB589809 BPW589806:BPX589809 BZS589806:BZT589809 CJO589806:CJP589809 CTK589806:CTL589809 DDG589806:DDH589809 DNC589806:DND589809 DWY589806:DWZ589809 EGU589806:EGV589809 EQQ589806:EQR589809 FAM589806:FAN589809 FKI589806:FKJ589809 FUE589806:FUF589809 GEA589806:GEB589809 GNW589806:GNX589809 GXS589806:GXT589809 HHO589806:HHP589809 HRK589806:HRL589809 IBG589806:IBH589809 ILC589806:ILD589809 IUY589806:IUZ589809 JEU589806:JEV589809 JOQ589806:JOR589809 JYM589806:JYN589809 KII589806:KIJ589809 KSE589806:KSF589809 LCA589806:LCB589809 LLW589806:LLX589809 LVS589806:LVT589809 MFO589806:MFP589809 MPK589806:MPL589809 MZG589806:MZH589809 NJC589806:NJD589809 NSY589806:NSZ589809 OCU589806:OCV589809 OMQ589806:OMR589809 OWM589806:OWN589809 PGI589806:PGJ589809 PQE589806:PQF589809 QAA589806:QAB589809 QJW589806:QJX589809 QTS589806:QTT589809 RDO589806:RDP589809 RNK589806:RNL589809 RXG589806:RXH589809 SHC589806:SHD589809 SQY589806:SQZ589809 TAU589806:TAV589809 TKQ589806:TKR589809 TUM589806:TUN589809 UEI589806:UEJ589809 UOE589806:UOF589809 UYA589806:UYB589809 VHW589806:VHX589809 VRS589806:VRT589809 WBO589806:WBP589809 WLK589806:WLL589809 WVG589806:WVH589809 IU655342:IV655345 SQ655342:SR655345 ACM655342:ACN655345 AMI655342:AMJ655345 AWE655342:AWF655345 BGA655342:BGB655345 BPW655342:BPX655345 BZS655342:BZT655345 CJO655342:CJP655345 CTK655342:CTL655345 DDG655342:DDH655345 DNC655342:DND655345 DWY655342:DWZ655345 EGU655342:EGV655345 EQQ655342:EQR655345 FAM655342:FAN655345 FKI655342:FKJ655345 FUE655342:FUF655345 GEA655342:GEB655345 GNW655342:GNX655345 GXS655342:GXT655345 HHO655342:HHP655345 HRK655342:HRL655345 IBG655342:IBH655345 ILC655342:ILD655345 IUY655342:IUZ655345 JEU655342:JEV655345 JOQ655342:JOR655345 JYM655342:JYN655345 KII655342:KIJ655345 KSE655342:KSF655345 LCA655342:LCB655345 LLW655342:LLX655345 LVS655342:LVT655345 MFO655342:MFP655345 MPK655342:MPL655345 MZG655342:MZH655345 NJC655342:NJD655345 NSY655342:NSZ655345 OCU655342:OCV655345 OMQ655342:OMR655345 OWM655342:OWN655345 PGI655342:PGJ655345 PQE655342:PQF655345 QAA655342:QAB655345 QJW655342:QJX655345 QTS655342:QTT655345 RDO655342:RDP655345 RNK655342:RNL655345 RXG655342:RXH655345 SHC655342:SHD655345 SQY655342:SQZ655345 TAU655342:TAV655345 TKQ655342:TKR655345 TUM655342:TUN655345 UEI655342:UEJ655345 UOE655342:UOF655345 UYA655342:UYB655345 VHW655342:VHX655345 VRS655342:VRT655345 WBO655342:WBP655345 WLK655342:WLL655345 WVG655342:WVH655345 IU720878:IV720881 SQ720878:SR720881 ACM720878:ACN720881 AMI720878:AMJ720881 AWE720878:AWF720881 BGA720878:BGB720881 BPW720878:BPX720881 BZS720878:BZT720881 CJO720878:CJP720881 CTK720878:CTL720881 DDG720878:DDH720881 DNC720878:DND720881 DWY720878:DWZ720881 EGU720878:EGV720881 EQQ720878:EQR720881 FAM720878:FAN720881 FKI720878:FKJ720881 FUE720878:FUF720881 GEA720878:GEB720881 GNW720878:GNX720881 GXS720878:GXT720881 HHO720878:HHP720881 HRK720878:HRL720881 IBG720878:IBH720881 ILC720878:ILD720881 IUY720878:IUZ720881 JEU720878:JEV720881 JOQ720878:JOR720881 JYM720878:JYN720881 KII720878:KIJ720881 KSE720878:KSF720881 LCA720878:LCB720881 LLW720878:LLX720881 LVS720878:LVT720881 MFO720878:MFP720881 MPK720878:MPL720881 MZG720878:MZH720881 NJC720878:NJD720881 NSY720878:NSZ720881 OCU720878:OCV720881 OMQ720878:OMR720881 OWM720878:OWN720881 PGI720878:PGJ720881 PQE720878:PQF720881 QAA720878:QAB720881 QJW720878:QJX720881 QTS720878:QTT720881 RDO720878:RDP720881 RNK720878:RNL720881 RXG720878:RXH720881 SHC720878:SHD720881 SQY720878:SQZ720881 TAU720878:TAV720881 TKQ720878:TKR720881 TUM720878:TUN720881 UEI720878:UEJ720881 UOE720878:UOF720881 UYA720878:UYB720881 VHW720878:VHX720881 VRS720878:VRT720881 WBO720878:WBP720881 WLK720878:WLL720881 WVG720878:WVH720881 IU786414:IV786417 SQ786414:SR786417 ACM786414:ACN786417 AMI786414:AMJ786417 AWE786414:AWF786417 BGA786414:BGB786417 BPW786414:BPX786417 BZS786414:BZT786417 CJO786414:CJP786417 CTK786414:CTL786417 DDG786414:DDH786417 DNC786414:DND786417 DWY786414:DWZ786417 EGU786414:EGV786417 EQQ786414:EQR786417 FAM786414:FAN786417 FKI786414:FKJ786417 FUE786414:FUF786417 GEA786414:GEB786417 GNW786414:GNX786417 GXS786414:GXT786417 HHO786414:HHP786417 HRK786414:HRL786417 IBG786414:IBH786417 ILC786414:ILD786417 IUY786414:IUZ786417 JEU786414:JEV786417 JOQ786414:JOR786417 JYM786414:JYN786417 KII786414:KIJ786417 KSE786414:KSF786417 LCA786414:LCB786417 LLW786414:LLX786417 LVS786414:LVT786417 MFO786414:MFP786417 MPK786414:MPL786417 MZG786414:MZH786417 NJC786414:NJD786417 NSY786414:NSZ786417 OCU786414:OCV786417 OMQ786414:OMR786417 OWM786414:OWN786417 PGI786414:PGJ786417 PQE786414:PQF786417 QAA786414:QAB786417 QJW786414:QJX786417 QTS786414:QTT786417 RDO786414:RDP786417 RNK786414:RNL786417 RXG786414:RXH786417 SHC786414:SHD786417 SQY786414:SQZ786417 TAU786414:TAV786417 TKQ786414:TKR786417 TUM786414:TUN786417 UEI786414:UEJ786417 UOE786414:UOF786417 UYA786414:UYB786417 VHW786414:VHX786417 VRS786414:VRT786417 WBO786414:WBP786417 WLK786414:WLL786417 WVG786414:WVH786417 IU851950:IV851953 SQ851950:SR851953 ACM851950:ACN851953 AMI851950:AMJ851953 AWE851950:AWF851953 BGA851950:BGB851953 BPW851950:BPX851953 BZS851950:BZT851953 CJO851950:CJP851953 CTK851950:CTL851953 DDG851950:DDH851953 DNC851950:DND851953 DWY851950:DWZ851953 EGU851950:EGV851953 EQQ851950:EQR851953 FAM851950:FAN851953 FKI851950:FKJ851953 FUE851950:FUF851953 GEA851950:GEB851953 GNW851950:GNX851953 GXS851950:GXT851953 HHO851950:HHP851953 HRK851950:HRL851953 IBG851950:IBH851953 ILC851950:ILD851953 IUY851950:IUZ851953 JEU851950:JEV851953 JOQ851950:JOR851953 JYM851950:JYN851953 KII851950:KIJ851953 KSE851950:KSF851953 LCA851950:LCB851953 LLW851950:LLX851953 LVS851950:LVT851953 MFO851950:MFP851953 MPK851950:MPL851953 MZG851950:MZH851953 NJC851950:NJD851953 NSY851950:NSZ851953 OCU851950:OCV851953 OMQ851950:OMR851953 OWM851950:OWN851953 PGI851950:PGJ851953 PQE851950:PQF851953 QAA851950:QAB851953 QJW851950:QJX851953 QTS851950:QTT851953 RDO851950:RDP851953 RNK851950:RNL851953 RXG851950:RXH851953 SHC851950:SHD851953 SQY851950:SQZ851953 TAU851950:TAV851953 TKQ851950:TKR851953 TUM851950:TUN851953 UEI851950:UEJ851953 UOE851950:UOF851953 UYA851950:UYB851953 VHW851950:VHX851953 VRS851950:VRT851953 WBO851950:WBP851953 WLK851950:WLL851953 WVG851950:WVH851953 IU917486:IV917489 SQ917486:SR917489 ACM917486:ACN917489 AMI917486:AMJ917489 AWE917486:AWF917489 BGA917486:BGB917489 BPW917486:BPX917489 BZS917486:BZT917489 CJO917486:CJP917489 CTK917486:CTL917489 DDG917486:DDH917489 DNC917486:DND917489 DWY917486:DWZ917489 EGU917486:EGV917489 EQQ917486:EQR917489 FAM917486:FAN917489 FKI917486:FKJ917489 FUE917486:FUF917489 GEA917486:GEB917489 GNW917486:GNX917489 GXS917486:GXT917489 HHO917486:HHP917489 HRK917486:HRL917489 IBG917486:IBH917489 ILC917486:ILD917489 IUY917486:IUZ917489 JEU917486:JEV917489 JOQ917486:JOR917489 JYM917486:JYN917489 KII917486:KIJ917489 KSE917486:KSF917489 LCA917486:LCB917489 LLW917486:LLX917489 LVS917486:LVT917489 MFO917486:MFP917489 MPK917486:MPL917489 MZG917486:MZH917489 NJC917486:NJD917489 NSY917486:NSZ917489 OCU917486:OCV917489 OMQ917486:OMR917489 OWM917486:OWN917489 PGI917486:PGJ917489 PQE917486:PQF917489 QAA917486:QAB917489 QJW917486:QJX917489 QTS917486:QTT917489 RDO917486:RDP917489 RNK917486:RNL917489 RXG917486:RXH917489 SHC917486:SHD917489 SQY917486:SQZ917489 TAU917486:TAV917489 TKQ917486:TKR917489 TUM917486:TUN917489 UEI917486:UEJ917489 UOE917486:UOF917489 UYA917486:UYB917489 VHW917486:VHX917489 VRS917486:VRT917489 WBO917486:WBP917489 WLK917486:WLL917489 WVG917486:WVH917489 IU983022:IV983025 SQ983022:SR983025 ACM983022:ACN983025 AMI983022:AMJ983025 AWE983022:AWF983025 BGA983022:BGB983025 BPW983022:BPX983025 BZS983022:BZT983025 CJO983022:CJP983025 CTK983022:CTL983025 DDG983022:DDH983025 DNC983022:DND983025 DWY983022:DWZ983025 EGU983022:EGV983025 EQQ983022:EQR983025 FAM983022:FAN983025 FKI983022:FKJ983025 FUE983022:FUF983025 GEA983022:GEB983025 GNW983022:GNX983025 GXS983022:GXT983025 HHO983022:HHP983025 HRK983022:HRL983025 IBG983022:IBH983025 ILC983022:ILD983025 IUY983022:IUZ983025 JEU983022:JEV983025 JOQ983022:JOR983025 JYM983022:JYN983025 KII983022:KIJ983025 KSE983022:KSF983025 LCA983022:LCB983025 LLW983022:LLX983025 LVS983022:LVT983025 MFO983022:MFP983025 MPK983022:MPL983025 MZG983022:MZH983025 NJC983022:NJD983025 NSY983022:NSZ983025 OCU983022:OCV983025 OMQ983022:OMR983025 OWM983022:OWN983025 PGI983022:PGJ983025 PQE983022:PQF983025 QAA983022:QAB983025 QJW983022:QJX983025 QTS983022:QTT983025 RDO983022:RDP983025 RNK983022:RNL983025 RXG983022:RXH983025 SHC983022:SHD983025 SQY983022:SQZ983025 TAU983022:TAV983025 TKQ983022:TKR983025 TUM983022:TUN983025 UEI983022:UEJ983025 UOE983022:UOF983025 UYA983022:UYB983025 VHW983022:VHX983025 VRS983022:VRT983025 WBO983022:WBP983025 WLK983022:WLL983025 WVG983022:WVH983025 WVI983020:WVI983025 G65516:G65521 IW65516:IW65521 SS65516:SS65521 ACO65516:ACO65521 AMK65516:AMK65521 AWG65516:AWG65521 BGC65516:BGC65521 BPY65516:BPY65521 BZU65516:BZU65521 CJQ65516:CJQ65521 CTM65516:CTM65521 DDI65516:DDI65521 DNE65516:DNE65521 DXA65516:DXA65521 EGW65516:EGW65521 EQS65516:EQS65521 FAO65516:FAO65521 FKK65516:FKK65521 FUG65516:FUG65521 GEC65516:GEC65521 GNY65516:GNY65521 GXU65516:GXU65521 HHQ65516:HHQ65521 HRM65516:HRM65521 IBI65516:IBI65521 ILE65516:ILE65521 IVA65516:IVA65521 JEW65516:JEW65521 JOS65516:JOS65521 JYO65516:JYO65521 KIK65516:KIK65521 KSG65516:KSG65521 LCC65516:LCC65521 LLY65516:LLY65521 LVU65516:LVU65521 MFQ65516:MFQ65521 MPM65516:MPM65521 MZI65516:MZI65521 NJE65516:NJE65521 NTA65516:NTA65521 OCW65516:OCW65521 OMS65516:OMS65521 OWO65516:OWO65521 PGK65516:PGK65521 PQG65516:PQG65521 QAC65516:QAC65521 QJY65516:QJY65521 QTU65516:QTU65521 RDQ65516:RDQ65521 RNM65516:RNM65521 RXI65516:RXI65521 SHE65516:SHE65521 SRA65516:SRA65521 TAW65516:TAW65521 TKS65516:TKS65521 TUO65516:TUO65521 UEK65516:UEK65521 UOG65516:UOG65521 UYC65516:UYC65521 VHY65516:VHY65521 VRU65516:VRU65521 WBQ65516:WBQ65521 WLM65516:WLM65521 WVI65516:WVI65521 G131052:G131057 IW131052:IW131057 SS131052:SS131057 ACO131052:ACO131057 AMK131052:AMK131057 AWG131052:AWG131057 BGC131052:BGC131057 BPY131052:BPY131057 BZU131052:BZU131057 CJQ131052:CJQ131057 CTM131052:CTM131057 DDI131052:DDI131057 DNE131052:DNE131057 DXA131052:DXA131057 EGW131052:EGW131057 EQS131052:EQS131057 FAO131052:FAO131057 FKK131052:FKK131057 FUG131052:FUG131057 GEC131052:GEC131057 GNY131052:GNY131057 GXU131052:GXU131057 HHQ131052:HHQ131057 HRM131052:HRM131057 IBI131052:IBI131057 ILE131052:ILE131057 IVA131052:IVA131057 JEW131052:JEW131057 JOS131052:JOS131057 JYO131052:JYO131057 KIK131052:KIK131057 KSG131052:KSG131057 LCC131052:LCC131057 LLY131052:LLY131057 LVU131052:LVU131057 MFQ131052:MFQ131057 MPM131052:MPM131057 MZI131052:MZI131057 NJE131052:NJE131057 NTA131052:NTA131057 OCW131052:OCW131057 OMS131052:OMS131057 OWO131052:OWO131057 PGK131052:PGK131057 PQG131052:PQG131057 QAC131052:QAC131057 QJY131052:QJY131057 QTU131052:QTU131057 RDQ131052:RDQ131057 RNM131052:RNM131057 RXI131052:RXI131057 SHE131052:SHE131057 SRA131052:SRA131057 TAW131052:TAW131057 TKS131052:TKS131057 TUO131052:TUO131057 UEK131052:UEK131057 UOG131052:UOG131057 UYC131052:UYC131057 VHY131052:VHY131057 VRU131052:VRU131057 WBQ131052:WBQ131057 WLM131052:WLM131057 WVI131052:WVI131057 G196588:G196593 IW196588:IW196593 SS196588:SS196593 ACO196588:ACO196593 AMK196588:AMK196593 AWG196588:AWG196593 BGC196588:BGC196593 BPY196588:BPY196593 BZU196588:BZU196593 CJQ196588:CJQ196593 CTM196588:CTM196593 DDI196588:DDI196593 DNE196588:DNE196593 DXA196588:DXA196593 EGW196588:EGW196593 EQS196588:EQS196593 FAO196588:FAO196593 FKK196588:FKK196593 FUG196588:FUG196593 GEC196588:GEC196593 GNY196588:GNY196593 GXU196588:GXU196593 HHQ196588:HHQ196593 HRM196588:HRM196593 IBI196588:IBI196593 ILE196588:ILE196593 IVA196588:IVA196593 JEW196588:JEW196593 JOS196588:JOS196593 JYO196588:JYO196593 KIK196588:KIK196593 KSG196588:KSG196593 LCC196588:LCC196593 LLY196588:LLY196593 LVU196588:LVU196593 MFQ196588:MFQ196593 MPM196588:MPM196593 MZI196588:MZI196593 NJE196588:NJE196593 NTA196588:NTA196593 OCW196588:OCW196593 OMS196588:OMS196593 OWO196588:OWO196593 PGK196588:PGK196593 PQG196588:PQG196593 QAC196588:QAC196593 QJY196588:QJY196593 QTU196588:QTU196593 RDQ196588:RDQ196593 RNM196588:RNM196593 RXI196588:RXI196593 SHE196588:SHE196593 SRA196588:SRA196593 TAW196588:TAW196593 TKS196588:TKS196593 TUO196588:TUO196593 UEK196588:UEK196593 UOG196588:UOG196593 UYC196588:UYC196593 VHY196588:VHY196593 VRU196588:VRU196593 WBQ196588:WBQ196593 WLM196588:WLM196593 WVI196588:WVI196593 G262124:G262129 IW262124:IW262129 SS262124:SS262129 ACO262124:ACO262129 AMK262124:AMK262129 AWG262124:AWG262129 BGC262124:BGC262129 BPY262124:BPY262129 BZU262124:BZU262129 CJQ262124:CJQ262129 CTM262124:CTM262129 DDI262124:DDI262129 DNE262124:DNE262129 DXA262124:DXA262129 EGW262124:EGW262129 EQS262124:EQS262129 FAO262124:FAO262129 FKK262124:FKK262129 FUG262124:FUG262129 GEC262124:GEC262129 GNY262124:GNY262129 GXU262124:GXU262129 HHQ262124:HHQ262129 HRM262124:HRM262129 IBI262124:IBI262129 ILE262124:ILE262129 IVA262124:IVA262129 JEW262124:JEW262129 JOS262124:JOS262129 JYO262124:JYO262129 KIK262124:KIK262129 KSG262124:KSG262129 LCC262124:LCC262129 LLY262124:LLY262129 LVU262124:LVU262129 MFQ262124:MFQ262129 MPM262124:MPM262129 MZI262124:MZI262129 NJE262124:NJE262129 NTA262124:NTA262129 OCW262124:OCW262129 OMS262124:OMS262129 OWO262124:OWO262129 PGK262124:PGK262129 PQG262124:PQG262129 QAC262124:QAC262129 QJY262124:QJY262129 QTU262124:QTU262129 RDQ262124:RDQ262129 RNM262124:RNM262129 RXI262124:RXI262129 SHE262124:SHE262129 SRA262124:SRA262129 TAW262124:TAW262129 TKS262124:TKS262129 TUO262124:TUO262129 UEK262124:UEK262129 UOG262124:UOG262129 UYC262124:UYC262129 VHY262124:VHY262129 VRU262124:VRU262129 WBQ262124:WBQ262129 WLM262124:WLM262129 WVI262124:WVI262129 G327660:G327665 IW327660:IW327665 SS327660:SS327665 ACO327660:ACO327665 AMK327660:AMK327665 AWG327660:AWG327665 BGC327660:BGC327665 BPY327660:BPY327665 BZU327660:BZU327665 CJQ327660:CJQ327665 CTM327660:CTM327665 DDI327660:DDI327665 DNE327660:DNE327665 DXA327660:DXA327665 EGW327660:EGW327665 EQS327660:EQS327665 FAO327660:FAO327665 FKK327660:FKK327665 FUG327660:FUG327665 GEC327660:GEC327665 GNY327660:GNY327665 GXU327660:GXU327665 HHQ327660:HHQ327665 HRM327660:HRM327665 IBI327660:IBI327665 ILE327660:ILE327665 IVA327660:IVA327665 JEW327660:JEW327665 JOS327660:JOS327665 JYO327660:JYO327665 KIK327660:KIK327665 KSG327660:KSG327665 LCC327660:LCC327665 LLY327660:LLY327665 LVU327660:LVU327665 MFQ327660:MFQ327665 MPM327660:MPM327665 MZI327660:MZI327665 NJE327660:NJE327665 NTA327660:NTA327665 OCW327660:OCW327665 OMS327660:OMS327665 OWO327660:OWO327665 PGK327660:PGK327665 PQG327660:PQG327665 QAC327660:QAC327665 QJY327660:QJY327665 QTU327660:QTU327665 RDQ327660:RDQ327665 RNM327660:RNM327665 RXI327660:RXI327665 SHE327660:SHE327665 SRA327660:SRA327665 TAW327660:TAW327665 TKS327660:TKS327665 TUO327660:TUO327665 UEK327660:UEK327665 UOG327660:UOG327665 UYC327660:UYC327665 VHY327660:VHY327665 VRU327660:VRU327665 WBQ327660:WBQ327665 WLM327660:WLM327665 WVI327660:WVI327665 G393196:G393201 IW393196:IW393201 SS393196:SS393201 ACO393196:ACO393201 AMK393196:AMK393201 AWG393196:AWG393201 BGC393196:BGC393201 BPY393196:BPY393201 BZU393196:BZU393201 CJQ393196:CJQ393201 CTM393196:CTM393201 DDI393196:DDI393201 DNE393196:DNE393201 DXA393196:DXA393201 EGW393196:EGW393201 EQS393196:EQS393201 FAO393196:FAO393201 FKK393196:FKK393201 FUG393196:FUG393201 GEC393196:GEC393201 GNY393196:GNY393201 GXU393196:GXU393201 HHQ393196:HHQ393201 HRM393196:HRM393201 IBI393196:IBI393201 ILE393196:ILE393201 IVA393196:IVA393201 JEW393196:JEW393201 JOS393196:JOS393201 JYO393196:JYO393201 KIK393196:KIK393201 KSG393196:KSG393201 LCC393196:LCC393201 LLY393196:LLY393201 LVU393196:LVU393201 MFQ393196:MFQ393201 MPM393196:MPM393201 MZI393196:MZI393201 NJE393196:NJE393201 NTA393196:NTA393201 OCW393196:OCW393201 OMS393196:OMS393201 OWO393196:OWO393201 PGK393196:PGK393201 PQG393196:PQG393201 QAC393196:QAC393201 QJY393196:QJY393201 QTU393196:QTU393201 RDQ393196:RDQ393201 RNM393196:RNM393201 RXI393196:RXI393201 SHE393196:SHE393201 SRA393196:SRA393201 TAW393196:TAW393201 TKS393196:TKS393201 TUO393196:TUO393201 UEK393196:UEK393201 UOG393196:UOG393201 UYC393196:UYC393201 VHY393196:VHY393201 VRU393196:VRU393201 WBQ393196:WBQ393201 WLM393196:WLM393201 WVI393196:WVI393201 G458732:G458737 IW458732:IW458737 SS458732:SS458737 ACO458732:ACO458737 AMK458732:AMK458737 AWG458732:AWG458737 BGC458732:BGC458737 BPY458732:BPY458737 BZU458732:BZU458737 CJQ458732:CJQ458737 CTM458732:CTM458737 DDI458732:DDI458737 DNE458732:DNE458737 DXA458732:DXA458737 EGW458732:EGW458737 EQS458732:EQS458737 FAO458732:FAO458737 FKK458732:FKK458737 FUG458732:FUG458737 GEC458732:GEC458737 GNY458732:GNY458737 GXU458732:GXU458737 HHQ458732:HHQ458737 HRM458732:HRM458737 IBI458732:IBI458737 ILE458732:ILE458737 IVA458732:IVA458737 JEW458732:JEW458737 JOS458732:JOS458737 JYO458732:JYO458737 KIK458732:KIK458737 KSG458732:KSG458737 LCC458732:LCC458737 LLY458732:LLY458737 LVU458732:LVU458737 MFQ458732:MFQ458737 MPM458732:MPM458737 MZI458732:MZI458737 NJE458732:NJE458737 NTA458732:NTA458737 OCW458732:OCW458737 OMS458732:OMS458737 OWO458732:OWO458737 PGK458732:PGK458737 PQG458732:PQG458737 QAC458732:QAC458737 QJY458732:QJY458737 QTU458732:QTU458737 RDQ458732:RDQ458737 RNM458732:RNM458737 RXI458732:RXI458737 SHE458732:SHE458737 SRA458732:SRA458737 TAW458732:TAW458737 TKS458732:TKS458737 TUO458732:TUO458737 UEK458732:UEK458737 UOG458732:UOG458737 UYC458732:UYC458737 VHY458732:VHY458737 VRU458732:VRU458737 WBQ458732:WBQ458737 WLM458732:WLM458737 WVI458732:WVI458737 G524268:G524273 IW524268:IW524273 SS524268:SS524273 ACO524268:ACO524273 AMK524268:AMK524273 AWG524268:AWG524273 BGC524268:BGC524273 BPY524268:BPY524273 BZU524268:BZU524273 CJQ524268:CJQ524273 CTM524268:CTM524273 DDI524268:DDI524273 DNE524268:DNE524273 DXA524268:DXA524273 EGW524268:EGW524273 EQS524268:EQS524273 FAO524268:FAO524273 FKK524268:FKK524273 FUG524268:FUG524273 GEC524268:GEC524273 GNY524268:GNY524273 GXU524268:GXU524273 HHQ524268:HHQ524273 HRM524268:HRM524273 IBI524268:IBI524273 ILE524268:ILE524273 IVA524268:IVA524273 JEW524268:JEW524273 JOS524268:JOS524273 JYO524268:JYO524273 KIK524268:KIK524273 KSG524268:KSG524273 LCC524268:LCC524273 LLY524268:LLY524273 LVU524268:LVU524273 MFQ524268:MFQ524273 MPM524268:MPM524273 MZI524268:MZI524273 NJE524268:NJE524273 NTA524268:NTA524273 OCW524268:OCW524273 OMS524268:OMS524273 OWO524268:OWO524273 PGK524268:PGK524273 PQG524268:PQG524273 QAC524268:QAC524273 QJY524268:QJY524273 QTU524268:QTU524273 RDQ524268:RDQ524273 RNM524268:RNM524273 RXI524268:RXI524273 SHE524268:SHE524273 SRA524268:SRA524273 TAW524268:TAW524273 TKS524268:TKS524273 TUO524268:TUO524273 UEK524268:UEK524273 UOG524268:UOG524273 UYC524268:UYC524273 VHY524268:VHY524273 VRU524268:VRU524273 WBQ524268:WBQ524273 WLM524268:WLM524273 WVI524268:WVI524273 G589804:G589809 IW589804:IW589809 SS589804:SS589809 ACO589804:ACO589809 AMK589804:AMK589809 AWG589804:AWG589809 BGC589804:BGC589809 BPY589804:BPY589809 BZU589804:BZU589809 CJQ589804:CJQ589809 CTM589804:CTM589809 DDI589804:DDI589809 DNE589804:DNE589809 DXA589804:DXA589809 EGW589804:EGW589809 EQS589804:EQS589809 FAO589804:FAO589809 FKK589804:FKK589809 FUG589804:FUG589809 GEC589804:GEC589809 GNY589804:GNY589809 GXU589804:GXU589809 HHQ589804:HHQ589809 HRM589804:HRM589809 IBI589804:IBI589809 ILE589804:ILE589809 IVA589804:IVA589809 JEW589804:JEW589809 JOS589804:JOS589809 JYO589804:JYO589809 KIK589804:KIK589809 KSG589804:KSG589809 LCC589804:LCC589809 LLY589804:LLY589809 LVU589804:LVU589809 MFQ589804:MFQ589809 MPM589804:MPM589809 MZI589804:MZI589809 NJE589804:NJE589809 NTA589804:NTA589809 OCW589804:OCW589809 OMS589804:OMS589809 OWO589804:OWO589809 PGK589804:PGK589809 PQG589804:PQG589809 QAC589804:QAC589809 QJY589804:QJY589809 QTU589804:QTU589809 RDQ589804:RDQ589809 RNM589804:RNM589809 RXI589804:RXI589809 SHE589804:SHE589809 SRA589804:SRA589809 TAW589804:TAW589809 TKS589804:TKS589809 TUO589804:TUO589809 UEK589804:UEK589809 UOG589804:UOG589809 UYC589804:UYC589809 VHY589804:VHY589809 VRU589804:VRU589809 WBQ589804:WBQ589809 WLM589804:WLM589809 WVI589804:WVI589809 G655340:G655345 IW655340:IW655345 SS655340:SS655345 ACO655340:ACO655345 AMK655340:AMK655345 AWG655340:AWG655345 BGC655340:BGC655345 BPY655340:BPY655345 BZU655340:BZU655345 CJQ655340:CJQ655345 CTM655340:CTM655345 DDI655340:DDI655345 DNE655340:DNE655345 DXA655340:DXA655345 EGW655340:EGW655345 EQS655340:EQS655345 FAO655340:FAO655345 FKK655340:FKK655345 FUG655340:FUG655345 GEC655340:GEC655345 GNY655340:GNY655345 GXU655340:GXU655345 HHQ655340:HHQ655345 HRM655340:HRM655345 IBI655340:IBI655345 ILE655340:ILE655345 IVA655340:IVA655345 JEW655340:JEW655345 JOS655340:JOS655345 JYO655340:JYO655345 KIK655340:KIK655345 KSG655340:KSG655345 LCC655340:LCC655345 LLY655340:LLY655345 LVU655340:LVU655345 MFQ655340:MFQ655345 MPM655340:MPM655345 MZI655340:MZI655345 NJE655340:NJE655345 NTA655340:NTA655345 OCW655340:OCW655345 OMS655340:OMS655345 OWO655340:OWO655345 PGK655340:PGK655345 PQG655340:PQG655345 QAC655340:QAC655345 QJY655340:QJY655345 QTU655340:QTU655345 RDQ655340:RDQ655345 RNM655340:RNM655345 RXI655340:RXI655345 SHE655340:SHE655345 SRA655340:SRA655345 TAW655340:TAW655345 TKS655340:TKS655345 TUO655340:TUO655345 UEK655340:UEK655345 UOG655340:UOG655345 UYC655340:UYC655345 VHY655340:VHY655345 VRU655340:VRU655345 WBQ655340:WBQ655345 WLM655340:WLM655345 WVI655340:WVI655345 G720876:G720881 IW720876:IW720881 SS720876:SS720881 ACO720876:ACO720881 AMK720876:AMK720881 AWG720876:AWG720881 BGC720876:BGC720881 BPY720876:BPY720881 BZU720876:BZU720881 CJQ720876:CJQ720881 CTM720876:CTM720881 DDI720876:DDI720881 DNE720876:DNE720881 DXA720876:DXA720881 EGW720876:EGW720881 EQS720876:EQS720881 FAO720876:FAO720881 FKK720876:FKK720881 FUG720876:FUG720881 GEC720876:GEC720881 GNY720876:GNY720881 GXU720876:GXU720881 HHQ720876:HHQ720881 HRM720876:HRM720881 IBI720876:IBI720881 ILE720876:ILE720881 IVA720876:IVA720881 JEW720876:JEW720881 JOS720876:JOS720881 JYO720876:JYO720881 KIK720876:KIK720881 KSG720876:KSG720881 LCC720876:LCC720881 LLY720876:LLY720881 LVU720876:LVU720881 MFQ720876:MFQ720881 MPM720876:MPM720881 MZI720876:MZI720881 NJE720876:NJE720881 NTA720876:NTA720881 OCW720876:OCW720881 OMS720876:OMS720881 OWO720876:OWO720881 PGK720876:PGK720881 PQG720876:PQG720881 QAC720876:QAC720881 QJY720876:QJY720881 QTU720876:QTU720881 RDQ720876:RDQ720881 RNM720876:RNM720881 RXI720876:RXI720881 SHE720876:SHE720881 SRA720876:SRA720881 TAW720876:TAW720881 TKS720876:TKS720881 TUO720876:TUO720881 UEK720876:UEK720881 UOG720876:UOG720881 UYC720876:UYC720881 VHY720876:VHY720881 VRU720876:VRU720881 WBQ720876:WBQ720881 WLM720876:WLM720881 WVI720876:WVI720881 G786412:G786417 IW786412:IW786417 SS786412:SS786417 ACO786412:ACO786417 AMK786412:AMK786417 AWG786412:AWG786417 BGC786412:BGC786417 BPY786412:BPY786417 BZU786412:BZU786417 CJQ786412:CJQ786417 CTM786412:CTM786417 DDI786412:DDI786417 DNE786412:DNE786417 DXA786412:DXA786417 EGW786412:EGW786417 EQS786412:EQS786417 FAO786412:FAO786417 FKK786412:FKK786417 FUG786412:FUG786417 GEC786412:GEC786417 GNY786412:GNY786417 GXU786412:GXU786417 HHQ786412:HHQ786417 HRM786412:HRM786417 IBI786412:IBI786417 ILE786412:ILE786417 IVA786412:IVA786417 JEW786412:JEW786417 JOS786412:JOS786417 JYO786412:JYO786417 KIK786412:KIK786417 KSG786412:KSG786417 LCC786412:LCC786417 LLY786412:LLY786417 LVU786412:LVU786417 MFQ786412:MFQ786417 MPM786412:MPM786417 MZI786412:MZI786417 NJE786412:NJE786417 NTA786412:NTA786417 OCW786412:OCW786417 OMS786412:OMS786417 OWO786412:OWO786417 PGK786412:PGK786417 PQG786412:PQG786417 QAC786412:QAC786417 QJY786412:QJY786417 QTU786412:QTU786417 RDQ786412:RDQ786417 RNM786412:RNM786417 RXI786412:RXI786417 SHE786412:SHE786417 SRA786412:SRA786417 TAW786412:TAW786417 TKS786412:TKS786417 TUO786412:TUO786417 UEK786412:UEK786417 UOG786412:UOG786417 UYC786412:UYC786417 VHY786412:VHY786417 VRU786412:VRU786417 WBQ786412:WBQ786417 WLM786412:WLM786417 WVI786412:WVI786417 G851948:G851953 IW851948:IW851953 SS851948:SS851953 ACO851948:ACO851953 AMK851948:AMK851953 AWG851948:AWG851953 BGC851948:BGC851953 BPY851948:BPY851953 BZU851948:BZU851953 CJQ851948:CJQ851953 CTM851948:CTM851953 DDI851948:DDI851953 DNE851948:DNE851953 DXA851948:DXA851953 EGW851948:EGW851953 EQS851948:EQS851953 FAO851948:FAO851953 FKK851948:FKK851953 FUG851948:FUG851953 GEC851948:GEC851953 GNY851948:GNY851953 GXU851948:GXU851953 HHQ851948:HHQ851953 HRM851948:HRM851953 IBI851948:IBI851953 ILE851948:ILE851953 IVA851948:IVA851953 JEW851948:JEW851953 JOS851948:JOS851953 JYO851948:JYO851953 KIK851948:KIK851953 KSG851948:KSG851953 LCC851948:LCC851953 LLY851948:LLY851953 LVU851948:LVU851953 MFQ851948:MFQ851953 MPM851948:MPM851953 MZI851948:MZI851953 NJE851948:NJE851953 NTA851948:NTA851953 OCW851948:OCW851953 OMS851948:OMS851953 OWO851948:OWO851953 PGK851948:PGK851953 PQG851948:PQG851953 QAC851948:QAC851953 QJY851948:QJY851953 QTU851948:QTU851953 RDQ851948:RDQ851953 RNM851948:RNM851953 RXI851948:RXI851953 SHE851948:SHE851953 SRA851948:SRA851953 TAW851948:TAW851953 TKS851948:TKS851953 TUO851948:TUO851953 UEK851948:UEK851953 UOG851948:UOG851953 UYC851948:UYC851953 VHY851948:VHY851953 VRU851948:VRU851953 WBQ851948:WBQ851953 WLM851948:WLM851953 WVI851948:WVI851953 G917484:G917489 IW917484:IW917489 SS917484:SS917489 ACO917484:ACO917489 AMK917484:AMK917489 AWG917484:AWG917489 BGC917484:BGC917489 BPY917484:BPY917489 BZU917484:BZU917489 CJQ917484:CJQ917489 CTM917484:CTM917489 DDI917484:DDI917489 DNE917484:DNE917489 DXA917484:DXA917489 EGW917484:EGW917489 EQS917484:EQS917489 FAO917484:FAO917489 FKK917484:FKK917489 FUG917484:FUG917489 GEC917484:GEC917489 GNY917484:GNY917489 GXU917484:GXU917489 HHQ917484:HHQ917489 HRM917484:HRM917489 IBI917484:IBI917489 ILE917484:ILE917489 IVA917484:IVA917489 JEW917484:JEW917489 JOS917484:JOS917489 JYO917484:JYO917489 KIK917484:KIK917489 KSG917484:KSG917489 LCC917484:LCC917489 LLY917484:LLY917489 LVU917484:LVU917489 MFQ917484:MFQ917489 MPM917484:MPM917489 MZI917484:MZI917489 NJE917484:NJE917489 NTA917484:NTA917489 OCW917484:OCW917489 OMS917484:OMS917489 OWO917484:OWO917489 PGK917484:PGK917489 PQG917484:PQG917489 QAC917484:QAC917489 QJY917484:QJY917489 QTU917484:QTU917489 RDQ917484:RDQ917489 RNM917484:RNM917489 RXI917484:RXI917489 SHE917484:SHE917489 SRA917484:SRA917489 TAW917484:TAW917489 TKS917484:TKS917489 TUO917484:TUO917489 UEK917484:UEK917489 UOG917484:UOG917489 UYC917484:UYC917489 VHY917484:VHY917489 VRU917484:VRU917489 WBQ917484:WBQ917489 WLM917484:WLM917489 WVI917484:WVI917489 G983020:G983025 IW983020:IW983025 SS983020:SS983025 ACO983020:ACO983025 AMK983020:AMK983025 AWG983020:AWG983025 BGC983020:BGC983025 BPY983020:BPY983025 BZU983020:BZU983025 CJQ983020:CJQ983025 CTM983020:CTM983025 DDI983020:DDI983025 DNE983020:DNE983025 DXA983020:DXA983025 EGW983020:EGW983025 EQS983020:EQS983025 FAO983020:FAO983025 FKK983020:FKK983025 FUG983020:FUG983025 GEC983020:GEC983025 GNY983020:GNY983025 GXU983020:GXU983025 HHQ983020:HHQ983025 HRM983020:HRM983025 IBI983020:IBI983025 ILE983020:ILE983025 IVA983020:IVA983025 JEW983020:JEW983025 JOS983020:JOS983025 JYO983020:JYO983025 KIK983020:KIK983025 KSG983020:KSG983025 LCC983020:LCC983025 LLY983020:LLY983025 LVU983020:LVU983025 MFQ983020:MFQ983025 MPM983020:MPM983025 MZI983020:MZI983025 NJE983020:NJE983025 NTA983020:NTA983025 OCW983020:OCW983025 OMS983020:OMS983025 OWO983020:OWO983025 PGK983020:PGK983025 PQG983020:PQG983025 QAC983020:QAC983025 QJY983020:QJY983025 QTU983020:QTU983025 RDQ983020:RDQ983025 RNM983020:RNM983025 RXI983020:RXI983025 SHE983020:SHE983025 SRA983020:SRA983025 TAW983020:TAW983025 TKS983020:TKS983025 TUO983020:TUO983025 UEK983020:UEK983025 UOG983020:UOG983025 UYC983020:UYC983025 VHY983020:VHY983025 VRU983020:VRU983025 WBQ983020:WBQ983025 WLM983020:WLM983025 G65524:G65525 G131060:G131061 G196596:G196597 G262132:G262133 G327668:G327669 G393204:G393205 G458740:G458741 G524276:G524277 G589812:G589813 G655348:G655349 G720884:G720885 G786420:G786421 G851956:G851957 G917492:G917493 G983028:G983029" xr:uid="{595C6BE1-F9B1-4451-A627-3A3971A995A0}">
      <formula1>168</formula1>
    </dataValidation>
    <dataValidation type="list" operator="greaterThanOrEqual" allowBlank="1" showInputMessage="1" showErrorMessage="1" sqref="WLN983044:WLN983108 WBR983044:WBR983108 VRV983044:VRV983108 VHZ983044:VHZ983108 UYD983044:UYD983108 UOH983044:UOH983108 UEL983044:UEL983108 TUP983044:TUP983108 TKT983044:TKT983108 TAX983044:TAX983108 SRB983044:SRB983108 SHF983044:SHF983108 RXJ983044:RXJ983108 RNN983044:RNN983108 RDR983044:RDR983108 QTV983044:QTV983108 QJZ983044:QJZ983108 QAD983044:QAD983108 PQH983044:PQH983108 PGL983044:PGL983108 OWP983044:OWP983108 OMT983044:OMT983108 OCX983044:OCX983108 NTB983044:NTB983108 NJF983044:NJF983108 MZJ983044:MZJ983108 MPN983044:MPN983108 MFR983044:MFR983108 LVV983044:LVV983108 LLZ983044:LLZ983108 LCD983044:LCD983108 KSH983044:KSH983108 KIL983044:KIL983108 JYP983044:JYP983108 JOT983044:JOT983108 JEX983044:JEX983108 IVB983044:IVB983108 ILF983044:ILF983108 IBJ983044:IBJ983108 HRN983044:HRN983108 HHR983044:HHR983108 GXV983044:GXV983108 GNZ983044:GNZ983108 GED983044:GED983108 FUH983044:FUH983108 FKL983044:FKL983108 FAP983044:FAP983108 EQT983044:EQT983108 EGX983044:EGX983108 DXB983044:DXB983108 DNF983044:DNF983108 DDJ983044:DDJ983108 CTN983044:CTN983108 CJR983044:CJR983108 BZV983044:BZV983108 BPZ983044:BPZ983108 BGD983044:BGD983108 AWH983044:AWH983108 AML983044:AML983108 ACP983044:ACP983108 ST983044:ST983108 IX983044:IX983108 WVJ917508:WVJ917572 WLN917508:WLN917572 WBR917508:WBR917572 VRV917508:VRV917572 VHZ917508:VHZ917572 UYD917508:UYD917572 UOH917508:UOH917572 UEL917508:UEL917572 TUP917508:TUP917572 TKT917508:TKT917572 TAX917508:TAX917572 SRB917508:SRB917572 SHF917508:SHF917572 RXJ917508:RXJ917572 RNN917508:RNN917572 RDR917508:RDR917572 QTV917508:QTV917572 QJZ917508:QJZ917572 QAD917508:QAD917572 PQH917508:PQH917572 PGL917508:PGL917572 OWP917508:OWP917572 OMT917508:OMT917572 OCX917508:OCX917572 NTB917508:NTB917572 NJF917508:NJF917572 MZJ917508:MZJ917572 MPN917508:MPN917572 MFR917508:MFR917572 LVV917508:LVV917572 LLZ917508:LLZ917572 LCD917508:LCD917572 KSH917508:KSH917572 KIL917508:KIL917572 JYP917508:JYP917572 JOT917508:JOT917572 JEX917508:JEX917572 IVB917508:IVB917572 ILF917508:ILF917572 IBJ917508:IBJ917572 HRN917508:HRN917572 HHR917508:HHR917572 GXV917508:GXV917572 GNZ917508:GNZ917572 GED917508:GED917572 FUH917508:FUH917572 FKL917508:FKL917572 FAP917508:FAP917572 EQT917508:EQT917572 EGX917508:EGX917572 DXB917508:DXB917572 DNF917508:DNF917572 DDJ917508:DDJ917572 CTN917508:CTN917572 CJR917508:CJR917572 BZV917508:BZV917572 BPZ917508:BPZ917572 BGD917508:BGD917572 AWH917508:AWH917572 AML917508:AML917572 ACP917508:ACP917572 ST917508:ST917572 IX917508:IX917572 WVJ851972:WVJ852036 WLN851972:WLN852036 WBR851972:WBR852036 VRV851972:VRV852036 VHZ851972:VHZ852036 UYD851972:UYD852036 UOH851972:UOH852036 UEL851972:UEL852036 TUP851972:TUP852036 TKT851972:TKT852036 TAX851972:TAX852036 SRB851972:SRB852036 SHF851972:SHF852036 RXJ851972:RXJ852036 RNN851972:RNN852036 RDR851972:RDR852036 QTV851972:QTV852036 QJZ851972:QJZ852036 QAD851972:QAD852036 PQH851972:PQH852036 PGL851972:PGL852036 OWP851972:OWP852036 OMT851972:OMT852036 OCX851972:OCX852036 NTB851972:NTB852036 NJF851972:NJF852036 MZJ851972:MZJ852036 MPN851972:MPN852036 MFR851972:MFR852036 LVV851972:LVV852036 LLZ851972:LLZ852036 LCD851972:LCD852036 KSH851972:KSH852036 KIL851972:KIL852036 JYP851972:JYP852036 JOT851972:JOT852036 JEX851972:JEX852036 IVB851972:IVB852036 ILF851972:ILF852036 IBJ851972:IBJ852036 HRN851972:HRN852036 HHR851972:HHR852036 GXV851972:GXV852036 GNZ851972:GNZ852036 GED851972:GED852036 FUH851972:FUH852036 FKL851972:FKL852036 FAP851972:FAP852036 EQT851972:EQT852036 EGX851972:EGX852036 DXB851972:DXB852036 DNF851972:DNF852036 DDJ851972:DDJ852036 CTN851972:CTN852036 CJR851972:CJR852036 BZV851972:BZV852036 BPZ851972:BPZ852036 BGD851972:BGD852036 AWH851972:AWH852036 AML851972:AML852036 ACP851972:ACP852036 ST851972:ST852036 IX851972:IX852036 WVJ786436:WVJ786500 WLN786436:WLN786500 WBR786436:WBR786500 VRV786436:VRV786500 VHZ786436:VHZ786500 UYD786436:UYD786500 UOH786436:UOH786500 UEL786436:UEL786500 TUP786436:TUP786500 TKT786436:TKT786500 TAX786436:TAX786500 SRB786436:SRB786500 SHF786436:SHF786500 RXJ786436:RXJ786500 RNN786436:RNN786500 RDR786436:RDR786500 QTV786436:QTV786500 QJZ786436:QJZ786500 QAD786436:QAD786500 PQH786436:PQH786500 PGL786436:PGL786500 OWP786436:OWP786500 OMT786436:OMT786500 OCX786436:OCX786500 NTB786436:NTB786500 NJF786436:NJF786500 MZJ786436:MZJ786500 MPN786436:MPN786500 MFR786436:MFR786500 LVV786436:LVV786500 LLZ786436:LLZ786500 LCD786436:LCD786500 KSH786436:KSH786500 KIL786436:KIL786500 JYP786436:JYP786500 JOT786436:JOT786500 JEX786436:JEX786500 IVB786436:IVB786500 ILF786436:ILF786500 IBJ786436:IBJ786500 HRN786436:HRN786500 HHR786436:HHR786500 GXV786436:GXV786500 GNZ786436:GNZ786500 GED786436:GED786500 FUH786436:FUH786500 FKL786436:FKL786500 FAP786436:FAP786500 EQT786436:EQT786500 EGX786436:EGX786500 DXB786436:DXB786500 DNF786436:DNF786500 DDJ786436:DDJ786500 CTN786436:CTN786500 CJR786436:CJR786500 BZV786436:BZV786500 BPZ786436:BPZ786500 BGD786436:BGD786500 AWH786436:AWH786500 AML786436:AML786500 ACP786436:ACP786500 ST786436:ST786500 IX786436:IX786500 WVJ720900:WVJ720964 WLN720900:WLN720964 WBR720900:WBR720964 VRV720900:VRV720964 VHZ720900:VHZ720964 UYD720900:UYD720964 UOH720900:UOH720964 UEL720900:UEL720964 TUP720900:TUP720964 TKT720900:TKT720964 TAX720900:TAX720964 SRB720900:SRB720964 SHF720900:SHF720964 RXJ720900:RXJ720964 RNN720900:RNN720964 RDR720900:RDR720964 QTV720900:QTV720964 QJZ720900:QJZ720964 QAD720900:QAD720964 PQH720900:PQH720964 PGL720900:PGL720964 OWP720900:OWP720964 OMT720900:OMT720964 OCX720900:OCX720964 NTB720900:NTB720964 NJF720900:NJF720964 MZJ720900:MZJ720964 MPN720900:MPN720964 MFR720900:MFR720964 LVV720900:LVV720964 LLZ720900:LLZ720964 LCD720900:LCD720964 KSH720900:KSH720964 KIL720900:KIL720964 JYP720900:JYP720964 JOT720900:JOT720964 JEX720900:JEX720964 IVB720900:IVB720964 ILF720900:ILF720964 IBJ720900:IBJ720964 HRN720900:HRN720964 HHR720900:HHR720964 GXV720900:GXV720964 GNZ720900:GNZ720964 GED720900:GED720964 FUH720900:FUH720964 FKL720900:FKL720964 FAP720900:FAP720964 EQT720900:EQT720964 EGX720900:EGX720964 DXB720900:DXB720964 DNF720900:DNF720964 DDJ720900:DDJ720964 CTN720900:CTN720964 CJR720900:CJR720964 BZV720900:BZV720964 BPZ720900:BPZ720964 BGD720900:BGD720964 AWH720900:AWH720964 AML720900:AML720964 ACP720900:ACP720964 ST720900:ST720964 IX720900:IX720964 WVJ655364:WVJ655428 WLN655364:WLN655428 WBR655364:WBR655428 VRV655364:VRV655428 VHZ655364:VHZ655428 UYD655364:UYD655428 UOH655364:UOH655428 UEL655364:UEL655428 TUP655364:TUP655428 TKT655364:TKT655428 TAX655364:TAX655428 SRB655364:SRB655428 SHF655364:SHF655428 RXJ655364:RXJ655428 RNN655364:RNN655428 RDR655364:RDR655428 QTV655364:QTV655428 QJZ655364:QJZ655428 QAD655364:QAD655428 PQH655364:PQH655428 PGL655364:PGL655428 OWP655364:OWP655428 OMT655364:OMT655428 OCX655364:OCX655428 NTB655364:NTB655428 NJF655364:NJF655428 MZJ655364:MZJ655428 MPN655364:MPN655428 MFR655364:MFR655428 LVV655364:LVV655428 LLZ655364:LLZ655428 LCD655364:LCD655428 KSH655364:KSH655428 KIL655364:KIL655428 JYP655364:JYP655428 JOT655364:JOT655428 JEX655364:JEX655428 IVB655364:IVB655428 ILF655364:ILF655428 IBJ655364:IBJ655428 HRN655364:HRN655428 HHR655364:HHR655428 GXV655364:GXV655428 GNZ655364:GNZ655428 GED655364:GED655428 FUH655364:FUH655428 FKL655364:FKL655428 FAP655364:FAP655428 EQT655364:EQT655428 EGX655364:EGX655428 DXB655364:DXB655428 DNF655364:DNF655428 DDJ655364:DDJ655428 CTN655364:CTN655428 CJR655364:CJR655428 BZV655364:BZV655428 BPZ655364:BPZ655428 BGD655364:BGD655428 AWH655364:AWH655428 AML655364:AML655428 ACP655364:ACP655428 ST655364:ST655428 IX655364:IX655428 WVJ589828:WVJ589892 WLN589828:WLN589892 WBR589828:WBR589892 VRV589828:VRV589892 VHZ589828:VHZ589892 UYD589828:UYD589892 UOH589828:UOH589892 UEL589828:UEL589892 TUP589828:TUP589892 TKT589828:TKT589892 TAX589828:TAX589892 SRB589828:SRB589892 SHF589828:SHF589892 RXJ589828:RXJ589892 RNN589828:RNN589892 RDR589828:RDR589892 QTV589828:QTV589892 QJZ589828:QJZ589892 QAD589828:QAD589892 PQH589828:PQH589892 PGL589828:PGL589892 OWP589828:OWP589892 OMT589828:OMT589892 OCX589828:OCX589892 NTB589828:NTB589892 NJF589828:NJF589892 MZJ589828:MZJ589892 MPN589828:MPN589892 MFR589828:MFR589892 LVV589828:LVV589892 LLZ589828:LLZ589892 LCD589828:LCD589892 KSH589828:KSH589892 KIL589828:KIL589892 JYP589828:JYP589892 JOT589828:JOT589892 JEX589828:JEX589892 IVB589828:IVB589892 ILF589828:ILF589892 IBJ589828:IBJ589892 HRN589828:HRN589892 HHR589828:HHR589892 GXV589828:GXV589892 GNZ589828:GNZ589892 GED589828:GED589892 FUH589828:FUH589892 FKL589828:FKL589892 FAP589828:FAP589892 EQT589828:EQT589892 EGX589828:EGX589892 DXB589828:DXB589892 DNF589828:DNF589892 DDJ589828:DDJ589892 CTN589828:CTN589892 CJR589828:CJR589892 BZV589828:BZV589892 BPZ589828:BPZ589892 BGD589828:BGD589892 AWH589828:AWH589892 AML589828:AML589892 ACP589828:ACP589892 ST589828:ST589892 IX589828:IX589892 WVJ524292:WVJ524356 WLN524292:WLN524356 WBR524292:WBR524356 VRV524292:VRV524356 VHZ524292:VHZ524356 UYD524292:UYD524356 UOH524292:UOH524356 UEL524292:UEL524356 TUP524292:TUP524356 TKT524292:TKT524356 TAX524292:TAX524356 SRB524292:SRB524356 SHF524292:SHF524356 RXJ524292:RXJ524356 RNN524292:RNN524356 RDR524292:RDR524356 QTV524292:QTV524356 QJZ524292:QJZ524356 QAD524292:QAD524356 PQH524292:PQH524356 PGL524292:PGL524356 OWP524292:OWP524356 OMT524292:OMT524356 OCX524292:OCX524356 NTB524292:NTB524356 NJF524292:NJF524356 MZJ524292:MZJ524356 MPN524292:MPN524356 MFR524292:MFR524356 LVV524292:LVV524356 LLZ524292:LLZ524356 LCD524292:LCD524356 KSH524292:KSH524356 KIL524292:KIL524356 JYP524292:JYP524356 JOT524292:JOT524356 JEX524292:JEX524356 IVB524292:IVB524356 ILF524292:ILF524356 IBJ524292:IBJ524356 HRN524292:HRN524356 HHR524292:HHR524356 GXV524292:GXV524356 GNZ524292:GNZ524356 GED524292:GED524356 FUH524292:FUH524356 FKL524292:FKL524356 FAP524292:FAP524356 EQT524292:EQT524356 EGX524292:EGX524356 DXB524292:DXB524356 DNF524292:DNF524356 DDJ524292:DDJ524356 CTN524292:CTN524356 CJR524292:CJR524356 BZV524292:BZV524356 BPZ524292:BPZ524356 BGD524292:BGD524356 AWH524292:AWH524356 AML524292:AML524356 ACP524292:ACP524356 ST524292:ST524356 IX524292:IX524356 WVJ458756:WVJ458820 WLN458756:WLN458820 WBR458756:WBR458820 VRV458756:VRV458820 VHZ458756:VHZ458820 UYD458756:UYD458820 UOH458756:UOH458820 UEL458756:UEL458820 TUP458756:TUP458820 TKT458756:TKT458820 TAX458756:TAX458820 SRB458756:SRB458820 SHF458756:SHF458820 RXJ458756:RXJ458820 RNN458756:RNN458820 RDR458756:RDR458820 QTV458756:QTV458820 QJZ458756:QJZ458820 QAD458756:QAD458820 PQH458756:PQH458820 PGL458756:PGL458820 OWP458756:OWP458820 OMT458756:OMT458820 OCX458756:OCX458820 NTB458756:NTB458820 NJF458756:NJF458820 MZJ458756:MZJ458820 MPN458756:MPN458820 MFR458756:MFR458820 LVV458756:LVV458820 LLZ458756:LLZ458820 LCD458756:LCD458820 KSH458756:KSH458820 KIL458756:KIL458820 JYP458756:JYP458820 JOT458756:JOT458820 JEX458756:JEX458820 IVB458756:IVB458820 ILF458756:ILF458820 IBJ458756:IBJ458820 HRN458756:HRN458820 HHR458756:HHR458820 GXV458756:GXV458820 GNZ458756:GNZ458820 GED458756:GED458820 FUH458756:FUH458820 FKL458756:FKL458820 FAP458756:FAP458820 EQT458756:EQT458820 EGX458756:EGX458820 DXB458756:DXB458820 DNF458756:DNF458820 DDJ458756:DDJ458820 CTN458756:CTN458820 CJR458756:CJR458820 BZV458756:BZV458820 BPZ458756:BPZ458820 BGD458756:BGD458820 AWH458756:AWH458820 AML458756:AML458820 ACP458756:ACP458820 ST458756:ST458820 IX458756:IX458820 WVJ393220:WVJ393284 WLN393220:WLN393284 WBR393220:WBR393284 VRV393220:VRV393284 VHZ393220:VHZ393284 UYD393220:UYD393284 UOH393220:UOH393284 UEL393220:UEL393284 TUP393220:TUP393284 TKT393220:TKT393284 TAX393220:TAX393284 SRB393220:SRB393284 SHF393220:SHF393284 RXJ393220:RXJ393284 RNN393220:RNN393284 RDR393220:RDR393284 QTV393220:QTV393284 QJZ393220:QJZ393284 QAD393220:QAD393284 PQH393220:PQH393284 PGL393220:PGL393284 OWP393220:OWP393284 OMT393220:OMT393284 OCX393220:OCX393284 NTB393220:NTB393284 NJF393220:NJF393284 MZJ393220:MZJ393284 MPN393220:MPN393284 MFR393220:MFR393284 LVV393220:LVV393284 LLZ393220:LLZ393284 LCD393220:LCD393284 KSH393220:KSH393284 KIL393220:KIL393284 JYP393220:JYP393284 JOT393220:JOT393284 JEX393220:JEX393284 IVB393220:IVB393284 ILF393220:ILF393284 IBJ393220:IBJ393284 HRN393220:HRN393284 HHR393220:HHR393284 GXV393220:GXV393284 GNZ393220:GNZ393284 GED393220:GED393284 FUH393220:FUH393284 FKL393220:FKL393284 FAP393220:FAP393284 EQT393220:EQT393284 EGX393220:EGX393284 DXB393220:DXB393284 DNF393220:DNF393284 DDJ393220:DDJ393284 CTN393220:CTN393284 CJR393220:CJR393284 BZV393220:BZV393284 BPZ393220:BPZ393284 BGD393220:BGD393284 AWH393220:AWH393284 AML393220:AML393284 ACP393220:ACP393284 ST393220:ST393284 IX393220:IX393284 WVJ327684:WVJ327748 WLN327684:WLN327748 WBR327684:WBR327748 VRV327684:VRV327748 VHZ327684:VHZ327748 UYD327684:UYD327748 UOH327684:UOH327748 UEL327684:UEL327748 TUP327684:TUP327748 TKT327684:TKT327748 TAX327684:TAX327748 SRB327684:SRB327748 SHF327684:SHF327748 RXJ327684:RXJ327748 RNN327684:RNN327748 RDR327684:RDR327748 QTV327684:QTV327748 QJZ327684:QJZ327748 QAD327684:QAD327748 PQH327684:PQH327748 PGL327684:PGL327748 OWP327684:OWP327748 OMT327684:OMT327748 OCX327684:OCX327748 NTB327684:NTB327748 NJF327684:NJF327748 MZJ327684:MZJ327748 MPN327684:MPN327748 MFR327684:MFR327748 LVV327684:LVV327748 LLZ327684:LLZ327748 LCD327684:LCD327748 KSH327684:KSH327748 KIL327684:KIL327748 JYP327684:JYP327748 JOT327684:JOT327748 JEX327684:JEX327748 IVB327684:IVB327748 ILF327684:ILF327748 IBJ327684:IBJ327748 HRN327684:HRN327748 HHR327684:HHR327748 GXV327684:GXV327748 GNZ327684:GNZ327748 GED327684:GED327748 FUH327684:FUH327748 FKL327684:FKL327748 FAP327684:FAP327748 EQT327684:EQT327748 EGX327684:EGX327748 DXB327684:DXB327748 DNF327684:DNF327748 DDJ327684:DDJ327748 CTN327684:CTN327748 CJR327684:CJR327748 BZV327684:BZV327748 BPZ327684:BPZ327748 BGD327684:BGD327748 AWH327684:AWH327748 AML327684:AML327748 ACP327684:ACP327748 ST327684:ST327748 IX327684:IX327748 WVJ262148:WVJ262212 WLN262148:WLN262212 WBR262148:WBR262212 VRV262148:VRV262212 VHZ262148:VHZ262212 UYD262148:UYD262212 UOH262148:UOH262212 UEL262148:UEL262212 TUP262148:TUP262212 TKT262148:TKT262212 TAX262148:TAX262212 SRB262148:SRB262212 SHF262148:SHF262212 RXJ262148:RXJ262212 RNN262148:RNN262212 RDR262148:RDR262212 QTV262148:QTV262212 QJZ262148:QJZ262212 QAD262148:QAD262212 PQH262148:PQH262212 PGL262148:PGL262212 OWP262148:OWP262212 OMT262148:OMT262212 OCX262148:OCX262212 NTB262148:NTB262212 NJF262148:NJF262212 MZJ262148:MZJ262212 MPN262148:MPN262212 MFR262148:MFR262212 LVV262148:LVV262212 LLZ262148:LLZ262212 LCD262148:LCD262212 KSH262148:KSH262212 KIL262148:KIL262212 JYP262148:JYP262212 JOT262148:JOT262212 JEX262148:JEX262212 IVB262148:IVB262212 ILF262148:ILF262212 IBJ262148:IBJ262212 HRN262148:HRN262212 HHR262148:HHR262212 GXV262148:GXV262212 GNZ262148:GNZ262212 GED262148:GED262212 FUH262148:FUH262212 FKL262148:FKL262212 FAP262148:FAP262212 EQT262148:EQT262212 EGX262148:EGX262212 DXB262148:DXB262212 DNF262148:DNF262212 DDJ262148:DDJ262212 CTN262148:CTN262212 CJR262148:CJR262212 BZV262148:BZV262212 BPZ262148:BPZ262212 BGD262148:BGD262212 AWH262148:AWH262212 AML262148:AML262212 ACP262148:ACP262212 ST262148:ST262212 IX262148:IX262212 WVJ196612:WVJ196676 WLN196612:WLN196676 WBR196612:WBR196676 VRV196612:VRV196676 VHZ196612:VHZ196676 UYD196612:UYD196676 UOH196612:UOH196676 UEL196612:UEL196676 TUP196612:TUP196676 TKT196612:TKT196676 TAX196612:TAX196676 SRB196612:SRB196676 SHF196612:SHF196676 RXJ196612:RXJ196676 RNN196612:RNN196676 RDR196612:RDR196676 QTV196612:QTV196676 QJZ196612:QJZ196676 QAD196612:QAD196676 PQH196612:PQH196676 PGL196612:PGL196676 OWP196612:OWP196676 OMT196612:OMT196676 OCX196612:OCX196676 NTB196612:NTB196676 NJF196612:NJF196676 MZJ196612:MZJ196676 MPN196612:MPN196676 MFR196612:MFR196676 LVV196612:LVV196676 LLZ196612:LLZ196676 LCD196612:LCD196676 KSH196612:KSH196676 KIL196612:KIL196676 JYP196612:JYP196676 JOT196612:JOT196676 JEX196612:JEX196676 IVB196612:IVB196676 ILF196612:ILF196676 IBJ196612:IBJ196676 HRN196612:HRN196676 HHR196612:HHR196676 GXV196612:GXV196676 GNZ196612:GNZ196676 GED196612:GED196676 FUH196612:FUH196676 FKL196612:FKL196676 FAP196612:FAP196676 EQT196612:EQT196676 EGX196612:EGX196676 DXB196612:DXB196676 DNF196612:DNF196676 DDJ196612:DDJ196676 CTN196612:CTN196676 CJR196612:CJR196676 BZV196612:BZV196676 BPZ196612:BPZ196676 BGD196612:BGD196676 AWH196612:AWH196676 AML196612:AML196676 ACP196612:ACP196676 ST196612:ST196676 IX196612:IX196676 WVJ131076:WVJ131140 WLN131076:WLN131140 WBR131076:WBR131140 VRV131076:VRV131140 VHZ131076:VHZ131140 UYD131076:UYD131140 UOH131076:UOH131140 UEL131076:UEL131140 TUP131076:TUP131140 TKT131076:TKT131140 TAX131076:TAX131140 SRB131076:SRB131140 SHF131076:SHF131140 RXJ131076:RXJ131140 RNN131076:RNN131140 RDR131076:RDR131140 QTV131076:QTV131140 QJZ131076:QJZ131140 QAD131076:QAD131140 PQH131076:PQH131140 PGL131076:PGL131140 OWP131076:OWP131140 OMT131076:OMT131140 OCX131076:OCX131140 NTB131076:NTB131140 NJF131076:NJF131140 MZJ131076:MZJ131140 MPN131076:MPN131140 MFR131076:MFR131140 LVV131076:LVV131140 LLZ131076:LLZ131140 LCD131076:LCD131140 KSH131076:KSH131140 KIL131076:KIL131140 JYP131076:JYP131140 JOT131076:JOT131140 JEX131076:JEX131140 IVB131076:IVB131140 ILF131076:ILF131140 IBJ131076:IBJ131140 HRN131076:HRN131140 HHR131076:HHR131140 GXV131076:GXV131140 GNZ131076:GNZ131140 GED131076:GED131140 FUH131076:FUH131140 FKL131076:FKL131140 FAP131076:FAP131140 EQT131076:EQT131140 EGX131076:EGX131140 DXB131076:DXB131140 DNF131076:DNF131140 DDJ131076:DDJ131140 CTN131076:CTN131140 CJR131076:CJR131140 BZV131076:BZV131140 BPZ131076:BPZ131140 BGD131076:BGD131140 AWH131076:AWH131140 AML131076:AML131140 ACP131076:ACP131140 ST131076:ST131140 IX131076:IX131140 WVJ65540:WVJ65604 WLN65540:WLN65604 WBR65540:WBR65604 VRV65540:VRV65604 VHZ65540:VHZ65604 UYD65540:UYD65604 UOH65540:UOH65604 UEL65540:UEL65604 TUP65540:TUP65604 TKT65540:TKT65604 TAX65540:TAX65604 SRB65540:SRB65604 SHF65540:SHF65604 RXJ65540:RXJ65604 RNN65540:RNN65604 RDR65540:RDR65604 QTV65540:QTV65604 QJZ65540:QJZ65604 QAD65540:QAD65604 PQH65540:PQH65604 PGL65540:PGL65604 OWP65540:OWP65604 OMT65540:OMT65604 OCX65540:OCX65604 NTB65540:NTB65604 NJF65540:NJF65604 MZJ65540:MZJ65604 MPN65540:MPN65604 MFR65540:MFR65604 LVV65540:LVV65604 LLZ65540:LLZ65604 LCD65540:LCD65604 KSH65540:KSH65604 KIL65540:KIL65604 JYP65540:JYP65604 JOT65540:JOT65604 JEX65540:JEX65604 IVB65540:IVB65604 ILF65540:ILF65604 IBJ65540:IBJ65604 HRN65540:HRN65604 HHR65540:HHR65604 GXV65540:GXV65604 GNZ65540:GNZ65604 GED65540:GED65604 FUH65540:FUH65604 FKL65540:FKL65604 FAP65540:FAP65604 EQT65540:EQT65604 EGX65540:EGX65604 DXB65540:DXB65604 DNF65540:DNF65604 DDJ65540:DDJ65604 CTN65540:CTN65604 CJR65540:CJR65604 BZV65540:BZV65604 BPZ65540:BPZ65604 BGD65540:BGD65604 AWH65540:AWH65604 AML65540:AML65604 ACP65540:ACP65604 ST65540:ST65604 IX65540:IX65604 WVJ983044:WVJ983108 WVG983044:WVG983108 WLK983044:WLK983108 WBO983044:WBO983108 VRS983044:VRS983108 VHW983044:VHW983108 UYA983044:UYA983108 UOE983044:UOE983108 UEI983044:UEI983108 TUM983044:TUM983108 TKQ983044:TKQ983108 TAU983044:TAU983108 SQY983044:SQY983108 SHC983044:SHC983108 RXG983044:RXG983108 RNK983044:RNK983108 RDO983044:RDO983108 QTS983044:QTS983108 QJW983044:QJW983108 QAA983044:QAA983108 PQE983044:PQE983108 PGI983044:PGI983108 OWM983044:OWM983108 OMQ983044:OMQ983108 OCU983044:OCU983108 NSY983044:NSY983108 NJC983044:NJC983108 MZG983044:MZG983108 MPK983044:MPK983108 MFO983044:MFO983108 LVS983044:LVS983108 LLW983044:LLW983108 LCA983044:LCA983108 KSE983044:KSE983108 KII983044:KII983108 JYM983044:JYM983108 JOQ983044:JOQ983108 JEU983044:JEU983108 IUY983044:IUY983108 ILC983044:ILC983108 IBG983044:IBG983108 HRK983044:HRK983108 HHO983044:HHO983108 GXS983044:GXS983108 GNW983044:GNW983108 GEA983044:GEA983108 FUE983044:FUE983108 FKI983044:FKI983108 FAM983044:FAM983108 EQQ983044:EQQ983108 EGU983044:EGU983108 DWY983044:DWY983108 DNC983044:DNC983108 DDG983044:DDG983108 CTK983044:CTK983108 CJO983044:CJO983108 BZS983044:BZS983108 BPW983044:BPW983108 BGA983044:BGA983108 AWE983044:AWE983108 AMI983044:AMI983108 ACM983044:ACM983108 SQ983044:SQ983108 IU983044:IU983108 WVG917508:WVG917572 WLK917508:WLK917572 WBO917508:WBO917572 VRS917508:VRS917572 VHW917508:VHW917572 UYA917508:UYA917572 UOE917508:UOE917572 UEI917508:UEI917572 TUM917508:TUM917572 TKQ917508:TKQ917572 TAU917508:TAU917572 SQY917508:SQY917572 SHC917508:SHC917572 RXG917508:RXG917572 RNK917508:RNK917572 RDO917508:RDO917572 QTS917508:QTS917572 QJW917508:QJW917572 QAA917508:QAA917572 PQE917508:PQE917572 PGI917508:PGI917572 OWM917508:OWM917572 OMQ917508:OMQ917572 OCU917508:OCU917572 NSY917508:NSY917572 NJC917508:NJC917572 MZG917508:MZG917572 MPK917508:MPK917572 MFO917508:MFO917572 LVS917508:LVS917572 LLW917508:LLW917572 LCA917508:LCA917572 KSE917508:KSE917572 KII917508:KII917572 JYM917508:JYM917572 JOQ917508:JOQ917572 JEU917508:JEU917572 IUY917508:IUY917572 ILC917508:ILC917572 IBG917508:IBG917572 HRK917508:HRK917572 HHO917508:HHO917572 GXS917508:GXS917572 GNW917508:GNW917572 GEA917508:GEA917572 FUE917508:FUE917572 FKI917508:FKI917572 FAM917508:FAM917572 EQQ917508:EQQ917572 EGU917508:EGU917572 DWY917508:DWY917572 DNC917508:DNC917572 DDG917508:DDG917572 CTK917508:CTK917572 CJO917508:CJO917572 BZS917508:BZS917572 BPW917508:BPW917572 BGA917508:BGA917572 AWE917508:AWE917572 AMI917508:AMI917572 ACM917508:ACM917572 SQ917508:SQ917572 IU917508:IU917572 WVG851972:WVG852036 WLK851972:WLK852036 WBO851972:WBO852036 VRS851972:VRS852036 VHW851972:VHW852036 UYA851972:UYA852036 UOE851972:UOE852036 UEI851972:UEI852036 TUM851972:TUM852036 TKQ851972:TKQ852036 TAU851972:TAU852036 SQY851972:SQY852036 SHC851972:SHC852036 RXG851972:RXG852036 RNK851972:RNK852036 RDO851972:RDO852036 QTS851972:QTS852036 QJW851972:QJW852036 QAA851972:QAA852036 PQE851972:PQE852036 PGI851972:PGI852036 OWM851972:OWM852036 OMQ851972:OMQ852036 OCU851972:OCU852036 NSY851972:NSY852036 NJC851972:NJC852036 MZG851972:MZG852036 MPK851972:MPK852036 MFO851972:MFO852036 LVS851972:LVS852036 LLW851972:LLW852036 LCA851972:LCA852036 KSE851972:KSE852036 KII851972:KII852036 JYM851972:JYM852036 JOQ851972:JOQ852036 JEU851972:JEU852036 IUY851972:IUY852036 ILC851972:ILC852036 IBG851972:IBG852036 HRK851972:HRK852036 HHO851972:HHO852036 GXS851972:GXS852036 GNW851972:GNW852036 GEA851972:GEA852036 FUE851972:FUE852036 FKI851972:FKI852036 FAM851972:FAM852036 EQQ851972:EQQ852036 EGU851972:EGU852036 DWY851972:DWY852036 DNC851972:DNC852036 DDG851972:DDG852036 CTK851972:CTK852036 CJO851972:CJO852036 BZS851972:BZS852036 BPW851972:BPW852036 BGA851972:BGA852036 AWE851972:AWE852036 AMI851972:AMI852036 ACM851972:ACM852036 SQ851972:SQ852036 IU851972:IU852036 WVG786436:WVG786500 WLK786436:WLK786500 WBO786436:WBO786500 VRS786436:VRS786500 VHW786436:VHW786500 UYA786436:UYA786500 UOE786436:UOE786500 UEI786436:UEI786500 TUM786436:TUM786500 TKQ786436:TKQ786500 TAU786436:TAU786500 SQY786436:SQY786500 SHC786436:SHC786500 RXG786436:RXG786500 RNK786436:RNK786500 RDO786436:RDO786500 QTS786436:QTS786500 QJW786436:QJW786500 QAA786436:QAA786500 PQE786436:PQE786500 PGI786436:PGI786500 OWM786436:OWM786500 OMQ786436:OMQ786500 OCU786436:OCU786500 NSY786436:NSY786500 NJC786436:NJC786500 MZG786436:MZG786500 MPK786436:MPK786500 MFO786436:MFO786500 LVS786436:LVS786500 LLW786436:LLW786500 LCA786436:LCA786500 KSE786436:KSE786500 KII786436:KII786500 JYM786436:JYM786500 JOQ786436:JOQ786500 JEU786436:JEU786500 IUY786436:IUY786500 ILC786436:ILC786500 IBG786436:IBG786500 HRK786436:HRK786500 HHO786436:HHO786500 GXS786436:GXS786500 GNW786436:GNW786500 GEA786436:GEA786500 FUE786436:FUE786500 FKI786436:FKI786500 FAM786436:FAM786500 EQQ786436:EQQ786500 EGU786436:EGU786500 DWY786436:DWY786500 DNC786436:DNC786500 DDG786436:DDG786500 CTK786436:CTK786500 CJO786436:CJO786500 BZS786436:BZS786500 BPW786436:BPW786500 BGA786436:BGA786500 AWE786436:AWE786500 AMI786436:AMI786500 ACM786436:ACM786500 SQ786436:SQ786500 IU786436:IU786500 WVG720900:WVG720964 WLK720900:WLK720964 WBO720900:WBO720964 VRS720900:VRS720964 VHW720900:VHW720964 UYA720900:UYA720964 UOE720900:UOE720964 UEI720900:UEI720964 TUM720900:TUM720964 TKQ720900:TKQ720964 TAU720900:TAU720964 SQY720900:SQY720964 SHC720900:SHC720964 RXG720900:RXG720964 RNK720900:RNK720964 RDO720900:RDO720964 QTS720900:QTS720964 QJW720900:QJW720964 QAA720900:QAA720964 PQE720900:PQE720964 PGI720900:PGI720964 OWM720900:OWM720964 OMQ720900:OMQ720964 OCU720900:OCU720964 NSY720900:NSY720964 NJC720900:NJC720964 MZG720900:MZG720964 MPK720900:MPK720964 MFO720900:MFO720964 LVS720900:LVS720964 LLW720900:LLW720964 LCA720900:LCA720964 KSE720900:KSE720964 KII720900:KII720964 JYM720900:JYM720964 JOQ720900:JOQ720964 JEU720900:JEU720964 IUY720900:IUY720964 ILC720900:ILC720964 IBG720900:IBG720964 HRK720900:HRK720964 HHO720900:HHO720964 GXS720900:GXS720964 GNW720900:GNW720964 GEA720900:GEA720964 FUE720900:FUE720964 FKI720900:FKI720964 FAM720900:FAM720964 EQQ720900:EQQ720964 EGU720900:EGU720964 DWY720900:DWY720964 DNC720900:DNC720964 DDG720900:DDG720964 CTK720900:CTK720964 CJO720900:CJO720964 BZS720900:BZS720964 BPW720900:BPW720964 BGA720900:BGA720964 AWE720900:AWE720964 AMI720900:AMI720964 ACM720900:ACM720964 SQ720900:SQ720964 IU720900:IU720964 WVG655364:WVG655428 WLK655364:WLK655428 WBO655364:WBO655428 VRS655364:VRS655428 VHW655364:VHW655428 UYA655364:UYA655428 UOE655364:UOE655428 UEI655364:UEI655428 TUM655364:TUM655428 TKQ655364:TKQ655428 TAU655364:TAU655428 SQY655364:SQY655428 SHC655364:SHC655428 RXG655364:RXG655428 RNK655364:RNK655428 RDO655364:RDO655428 QTS655364:QTS655428 QJW655364:QJW655428 QAA655364:QAA655428 PQE655364:PQE655428 PGI655364:PGI655428 OWM655364:OWM655428 OMQ655364:OMQ655428 OCU655364:OCU655428 NSY655364:NSY655428 NJC655364:NJC655428 MZG655364:MZG655428 MPK655364:MPK655428 MFO655364:MFO655428 LVS655364:LVS655428 LLW655364:LLW655428 LCA655364:LCA655428 KSE655364:KSE655428 KII655364:KII655428 JYM655364:JYM655428 JOQ655364:JOQ655428 JEU655364:JEU655428 IUY655364:IUY655428 ILC655364:ILC655428 IBG655364:IBG655428 HRK655364:HRK655428 HHO655364:HHO655428 GXS655364:GXS655428 GNW655364:GNW655428 GEA655364:GEA655428 FUE655364:FUE655428 FKI655364:FKI655428 FAM655364:FAM655428 EQQ655364:EQQ655428 EGU655364:EGU655428 DWY655364:DWY655428 DNC655364:DNC655428 DDG655364:DDG655428 CTK655364:CTK655428 CJO655364:CJO655428 BZS655364:BZS655428 BPW655364:BPW655428 BGA655364:BGA655428 AWE655364:AWE655428 AMI655364:AMI655428 ACM655364:ACM655428 SQ655364:SQ655428 IU655364:IU655428 WVG589828:WVG589892 WLK589828:WLK589892 WBO589828:WBO589892 VRS589828:VRS589892 VHW589828:VHW589892 UYA589828:UYA589892 UOE589828:UOE589892 UEI589828:UEI589892 TUM589828:TUM589892 TKQ589828:TKQ589892 TAU589828:TAU589892 SQY589828:SQY589892 SHC589828:SHC589892 RXG589828:RXG589892 RNK589828:RNK589892 RDO589828:RDO589892 QTS589828:QTS589892 QJW589828:QJW589892 QAA589828:QAA589892 PQE589828:PQE589892 PGI589828:PGI589892 OWM589828:OWM589892 OMQ589828:OMQ589892 OCU589828:OCU589892 NSY589828:NSY589892 NJC589828:NJC589892 MZG589828:MZG589892 MPK589828:MPK589892 MFO589828:MFO589892 LVS589828:LVS589892 LLW589828:LLW589892 LCA589828:LCA589892 KSE589828:KSE589892 KII589828:KII589892 JYM589828:JYM589892 JOQ589828:JOQ589892 JEU589828:JEU589892 IUY589828:IUY589892 ILC589828:ILC589892 IBG589828:IBG589892 HRK589828:HRK589892 HHO589828:HHO589892 GXS589828:GXS589892 GNW589828:GNW589892 GEA589828:GEA589892 FUE589828:FUE589892 FKI589828:FKI589892 FAM589828:FAM589892 EQQ589828:EQQ589892 EGU589828:EGU589892 DWY589828:DWY589892 DNC589828:DNC589892 DDG589828:DDG589892 CTK589828:CTK589892 CJO589828:CJO589892 BZS589828:BZS589892 BPW589828:BPW589892 BGA589828:BGA589892 AWE589828:AWE589892 AMI589828:AMI589892 ACM589828:ACM589892 SQ589828:SQ589892 IU589828:IU589892 WVG524292:WVG524356 WLK524292:WLK524356 WBO524292:WBO524356 VRS524292:VRS524356 VHW524292:VHW524356 UYA524292:UYA524356 UOE524292:UOE524356 UEI524292:UEI524356 TUM524292:TUM524356 TKQ524292:TKQ524356 TAU524292:TAU524356 SQY524292:SQY524356 SHC524292:SHC524356 RXG524292:RXG524356 RNK524292:RNK524356 RDO524292:RDO524356 QTS524292:QTS524356 QJW524292:QJW524356 QAA524292:QAA524356 PQE524292:PQE524356 PGI524292:PGI524356 OWM524292:OWM524356 OMQ524292:OMQ524356 OCU524292:OCU524356 NSY524292:NSY524356 NJC524292:NJC524356 MZG524292:MZG524356 MPK524292:MPK524356 MFO524292:MFO524356 LVS524292:LVS524356 LLW524292:LLW524356 LCA524292:LCA524356 KSE524292:KSE524356 KII524292:KII524356 JYM524292:JYM524356 JOQ524292:JOQ524356 JEU524292:JEU524356 IUY524292:IUY524356 ILC524292:ILC524356 IBG524292:IBG524356 HRK524292:HRK524356 HHO524292:HHO524356 GXS524292:GXS524356 GNW524292:GNW524356 GEA524292:GEA524356 FUE524292:FUE524356 FKI524292:FKI524356 FAM524292:FAM524356 EQQ524292:EQQ524356 EGU524292:EGU524356 DWY524292:DWY524356 DNC524292:DNC524356 DDG524292:DDG524356 CTK524292:CTK524356 CJO524292:CJO524356 BZS524292:BZS524356 BPW524292:BPW524356 BGA524292:BGA524356 AWE524292:AWE524356 AMI524292:AMI524356 ACM524292:ACM524356 SQ524292:SQ524356 IU524292:IU524356 WVG458756:WVG458820 WLK458756:WLK458820 WBO458756:WBO458820 VRS458756:VRS458820 VHW458756:VHW458820 UYA458756:UYA458820 UOE458756:UOE458820 UEI458756:UEI458820 TUM458756:TUM458820 TKQ458756:TKQ458820 TAU458756:TAU458820 SQY458756:SQY458820 SHC458756:SHC458820 RXG458756:RXG458820 RNK458756:RNK458820 RDO458756:RDO458820 QTS458756:QTS458820 QJW458756:QJW458820 QAA458756:QAA458820 PQE458756:PQE458820 PGI458756:PGI458820 OWM458756:OWM458820 OMQ458756:OMQ458820 OCU458756:OCU458820 NSY458756:NSY458820 NJC458756:NJC458820 MZG458756:MZG458820 MPK458756:MPK458820 MFO458756:MFO458820 LVS458756:LVS458820 LLW458756:LLW458820 LCA458756:LCA458820 KSE458756:KSE458820 KII458756:KII458820 JYM458756:JYM458820 JOQ458756:JOQ458820 JEU458756:JEU458820 IUY458756:IUY458820 ILC458756:ILC458820 IBG458756:IBG458820 HRK458756:HRK458820 HHO458756:HHO458820 GXS458756:GXS458820 GNW458756:GNW458820 GEA458756:GEA458820 FUE458756:FUE458820 FKI458756:FKI458820 FAM458756:FAM458820 EQQ458756:EQQ458820 EGU458756:EGU458820 DWY458756:DWY458820 DNC458756:DNC458820 DDG458756:DDG458820 CTK458756:CTK458820 CJO458756:CJO458820 BZS458756:BZS458820 BPW458756:BPW458820 BGA458756:BGA458820 AWE458756:AWE458820 AMI458756:AMI458820 ACM458756:ACM458820 SQ458756:SQ458820 IU458756:IU458820 WVG393220:WVG393284 WLK393220:WLK393284 WBO393220:WBO393284 VRS393220:VRS393284 VHW393220:VHW393284 UYA393220:UYA393284 UOE393220:UOE393284 UEI393220:UEI393284 TUM393220:TUM393284 TKQ393220:TKQ393284 TAU393220:TAU393284 SQY393220:SQY393284 SHC393220:SHC393284 RXG393220:RXG393284 RNK393220:RNK393284 RDO393220:RDO393284 QTS393220:QTS393284 QJW393220:QJW393284 QAA393220:QAA393284 PQE393220:PQE393284 PGI393220:PGI393284 OWM393220:OWM393284 OMQ393220:OMQ393284 OCU393220:OCU393284 NSY393220:NSY393284 NJC393220:NJC393284 MZG393220:MZG393284 MPK393220:MPK393284 MFO393220:MFO393284 LVS393220:LVS393284 LLW393220:LLW393284 LCA393220:LCA393284 KSE393220:KSE393284 KII393220:KII393284 JYM393220:JYM393284 JOQ393220:JOQ393284 JEU393220:JEU393284 IUY393220:IUY393284 ILC393220:ILC393284 IBG393220:IBG393284 HRK393220:HRK393284 HHO393220:HHO393284 GXS393220:GXS393284 GNW393220:GNW393284 GEA393220:GEA393284 FUE393220:FUE393284 FKI393220:FKI393284 FAM393220:FAM393284 EQQ393220:EQQ393284 EGU393220:EGU393284 DWY393220:DWY393284 DNC393220:DNC393284 DDG393220:DDG393284 CTK393220:CTK393284 CJO393220:CJO393284 BZS393220:BZS393284 BPW393220:BPW393284 BGA393220:BGA393284 AWE393220:AWE393284 AMI393220:AMI393284 ACM393220:ACM393284 SQ393220:SQ393284 IU393220:IU393284 WVG327684:WVG327748 WLK327684:WLK327748 WBO327684:WBO327748 VRS327684:VRS327748 VHW327684:VHW327748 UYA327684:UYA327748 UOE327684:UOE327748 UEI327684:UEI327748 TUM327684:TUM327748 TKQ327684:TKQ327748 TAU327684:TAU327748 SQY327684:SQY327748 SHC327684:SHC327748 RXG327684:RXG327748 RNK327684:RNK327748 RDO327684:RDO327748 QTS327684:QTS327748 QJW327684:QJW327748 QAA327684:QAA327748 PQE327684:PQE327748 PGI327684:PGI327748 OWM327684:OWM327748 OMQ327684:OMQ327748 OCU327684:OCU327748 NSY327684:NSY327748 NJC327684:NJC327748 MZG327684:MZG327748 MPK327684:MPK327748 MFO327684:MFO327748 LVS327684:LVS327748 LLW327684:LLW327748 LCA327684:LCA327748 KSE327684:KSE327748 KII327684:KII327748 JYM327684:JYM327748 JOQ327684:JOQ327748 JEU327684:JEU327748 IUY327684:IUY327748 ILC327684:ILC327748 IBG327684:IBG327748 HRK327684:HRK327748 HHO327684:HHO327748 GXS327684:GXS327748 GNW327684:GNW327748 GEA327684:GEA327748 FUE327684:FUE327748 FKI327684:FKI327748 FAM327684:FAM327748 EQQ327684:EQQ327748 EGU327684:EGU327748 DWY327684:DWY327748 DNC327684:DNC327748 DDG327684:DDG327748 CTK327684:CTK327748 CJO327684:CJO327748 BZS327684:BZS327748 BPW327684:BPW327748 BGA327684:BGA327748 AWE327684:AWE327748 AMI327684:AMI327748 ACM327684:ACM327748 SQ327684:SQ327748 IU327684:IU327748 WVG262148:WVG262212 WLK262148:WLK262212 WBO262148:WBO262212 VRS262148:VRS262212 VHW262148:VHW262212 UYA262148:UYA262212 UOE262148:UOE262212 UEI262148:UEI262212 TUM262148:TUM262212 TKQ262148:TKQ262212 TAU262148:TAU262212 SQY262148:SQY262212 SHC262148:SHC262212 RXG262148:RXG262212 RNK262148:RNK262212 RDO262148:RDO262212 QTS262148:QTS262212 QJW262148:QJW262212 QAA262148:QAA262212 PQE262148:PQE262212 PGI262148:PGI262212 OWM262148:OWM262212 OMQ262148:OMQ262212 OCU262148:OCU262212 NSY262148:NSY262212 NJC262148:NJC262212 MZG262148:MZG262212 MPK262148:MPK262212 MFO262148:MFO262212 LVS262148:LVS262212 LLW262148:LLW262212 LCA262148:LCA262212 KSE262148:KSE262212 KII262148:KII262212 JYM262148:JYM262212 JOQ262148:JOQ262212 JEU262148:JEU262212 IUY262148:IUY262212 ILC262148:ILC262212 IBG262148:IBG262212 HRK262148:HRK262212 HHO262148:HHO262212 GXS262148:GXS262212 GNW262148:GNW262212 GEA262148:GEA262212 FUE262148:FUE262212 FKI262148:FKI262212 FAM262148:FAM262212 EQQ262148:EQQ262212 EGU262148:EGU262212 DWY262148:DWY262212 DNC262148:DNC262212 DDG262148:DDG262212 CTK262148:CTK262212 CJO262148:CJO262212 BZS262148:BZS262212 BPW262148:BPW262212 BGA262148:BGA262212 AWE262148:AWE262212 AMI262148:AMI262212 ACM262148:ACM262212 SQ262148:SQ262212 IU262148:IU262212 WVG196612:WVG196676 WLK196612:WLK196676 WBO196612:WBO196676 VRS196612:VRS196676 VHW196612:VHW196676 UYA196612:UYA196676 UOE196612:UOE196676 UEI196612:UEI196676 TUM196612:TUM196676 TKQ196612:TKQ196676 TAU196612:TAU196676 SQY196612:SQY196676 SHC196612:SHC196676 RXG196612:RXG196676 RNK196612:RNK196676 RDO196612:RDO196676 QTS196612:QTS196676 QJW196612:QJW196676 QAA196612:QAA196676 PQE196612:PQE196676 PGI196612:PGI196676 OWM196612:OWM196676 OMQ196612:OMQ196676 OCU196612:OCU196676 NSY196612:NSY196676 NJC196612:NJC196676 MZG196612:MZG196676 MPK196612:MPK196676 MFO196612:MFO196676 LVS196612:LVS196676 LLW196612:LLW196676 LCA196612:LCA196676 KSE196612:KSE196676 KII196612:KII196676 JYM196612:JYM196676 JOQ196612:JOQ196676 JEU196612:JEU196676 IUY196612:IUY196676 ILC196612:ILC196676 IBG196612:IBG196676 HRK196612:HRK196676 HHO196612:HHO196676 GXS196612:GXS196676 GNW196612:GNW196676 GEA196612:GEA196676 FUE196612:FUE196676 FKI196612:FKI196676 FAM196612:FAM196676 EQQ196612:EQQ196676 EGU196612:EGU196676 DWY196612:DWY196676 DNC196612:DNC196676 DDG196612:DDG196676 CTK196612:CTK196676 CJO196612:CJO196676 BZS196612:BZS196676 BPW196612:BPW196676 BGA196612:BGA196676 AWE196612:AWE196676 AMI196612:AMI196676 ACM196612:ACM196676 SQ196612:SQ196676 IU196612:IU196676 WVG131076:WVG131140 WLK131076:WLK131140 WBO131076:WBO131140 VRS131076:VRS131140 VHW131076:VHW131140 UYA131076:UYA131140 UOE131076:UOE131140 UEI131076:UEI131140 TUM131076:TUM131140 TKQ131076:TKQ131140 TAU131076:TAU131140 SQY131076:SQY131140 SHC131076:SHC131140 RXG131076:RXG131140 RNK131076:RNK131140 RDO131076:RDO131140 QTS131076:QTS131140 QJW131076:QJW131140 QAA131076:QAA131140 PQE131076:PQE131140 PGI131076:PGI131140 OWM131076:OWM131140 OMQ131076:OMQ131140 OCU131076:OCU131140 NSY131076:NSY131140 NJC131076:NJC131140 MZG131076:MZG131140 MPK131076:MPK131140 MFO131076:MFO131140 LVS131076:LVS131140 LLW131076:LLW131140 LCA131076:LCA131140 KSE131076:KSE131140 KII131076:KII131140 JYM131076:JYM131140 JOQ131076:JOQ131140 JEU131076:JEU131140 IUY131076:IUY131140 ILC131076:ILC131140 IBG131076:IBG131140 HRK131076:HRK131140 HHO131076:HHO131140 GXS131076:GXS131140 GNW131076:GNW131140 GEA131076:GEA131140 FUE131076:FUE131140 FKI131076:FKI131140 FAM131076:FAM131140 EQQ131076:EQQ131140 EGU131076:EGU131140 DWY131076:DWY131140 DNC131076:DNC131140 DDG131076:DDG131140 CTK131076:CTK131140 CJO131076:CJO131140 BZS131076:BZS131140 BPW131076:BPW131140 BGA131076:BGA131140 AWE131076:AWE131140 AMI131076:AMI131140 ACM131076:ACM131140 SQ131076:SQ131140 IU131076:IU131140 WVG65540:WVG65604 WLK65540:WLK65604 WBO65540:WBO65604 VRS65540:VRS65604 VHW65540:VHW65604 UYA65540:UYA65604 UOE65540:UOE65604 UEI65540:UEI65604 TUM65540:TUM65604 TKQ65540:TKQ65604 TAU65540:TAU65604 SQY65540:SQY65604 SHC65540:SHC65604 RXG65540:RXG65604 RNK65540:RNK65604 RDO65540:RDO65604 QTS65540:QTS65604 QJW65540:QJW65604 QAA65540:QAA65604 PQE65540:PQE65604 PGI65540:PGI65604 OWM65540:OWM65604 OMQ65540:OMQ65604 OCU65540:OCU65604 NSY65540:NSY65604 NJC65540:NJC65604 MZG65540:MZG65604 MPK65540:MPK65604 MFO65540:MFO65604 LVS65540:LVS65604 LLW65540:LLW65604 LCA65540:LCA65604 KSE65540:KSE65604 KII65540:KII65604 JYM65540:JYM65604 JOQ65540:JOQ65604 JEU65540:JEU65604 IUY65540:IUY65604 ILC65540:ILC65604 IBG65540:IBG65604 HRK65540:HRK65604 HHO65540:HHO65604 GXS65540:GXS65604 GNW65540:GNW65604 GEA65540:GEA65604 FUE65540:FUE65604 FKI65540:FKI65604 FAM65540:FAM65604 EQQ65540:EQQ65604 EGU65540:EGU65604 DWY65540:DWY65604 DNC65540:DNC65604 DDG65540:DDG65604 CTK65540:CTK65604 CJO65540:CJO65604 BZS65540:BZS65604 BPW65540:BPW65604 BGA65540:BGA65604 AWE65540:AWE65604 AMI65540:AMI65604 ACM65540:ACM65604 SQ65540:SQ65604 IU65540:IU65604 WVD983044:WVD983108 WLH983044:WLH983108 WBL983044:WBL983108 VRP983044:VRP983108 VHT983044:VHT983108 UXX983044:UXX983108 UOB983044:UOB983108 UEF983044:UEF983108 TUJ983044:TUJ983108 TKN983044:TKN983108 TAR983044:TAR983108 SQV983044:SQV983108 SGZ983044:SGZ983108 RXD983044:RXD983108 RNH983044:RNH983108 RDL983044:RDL983108 QTP983044:QTP983108 QJT983044:QJT983108 PZX983044:PZX983108 PQB983044:PQB983108 PGF983044:PGF983108 OWJ983044:OWJ983108 OMN983044:OMN983108 OCR983044:OCR983108 NSV983044:NSV983108 NIZ983044:NIZ983108 MZD983044:MZD983108 MPH983044:MPH983108 MFL983044:MFL983108 LVP983044:LVP983108 LLT983044:LLT983108 LBX983044:LBX983108 KSB983044:KSB983108 KIF983044:KIF983108 JYJ983044:JYJ983108 JON983044:JON983108 JER983044:JER983108 IUV983044:IUV983108 IKZ983044:IKZ983108 IBD983044:IBD983108 HRH983044:HRH983108 HHL983044:HHL983108 GXP983044:GXP983108 GNT983044:GNT983108 GDX983044:GDX983108 FUB983044:FUB983108 FKF983044:FKF983108 FAJ983044:FAJ983108 EQN983044:EQN983108 EGR983044:EGR983108 DWV983044:DWV983108 DMZ983044:DMZ983108 DDD983044:DDD983108 CTH983044:CTH983108 CJL983044:CJL983108 BZP983044:BZP983108 BPT983044:BPT983108 BFX983044:BFX983108 AWB983044:AWB983108 AMF983044:AMF983108 ACJ983044:ACJ983108 SN983044:SN983108 IR983044:IR983108 E983044:E983108 WVD917508:WVD917572 WLH917508:WLH917572 WBL917508:WBL917572 VRP917508:VRP917572 VHT917508:VHT917572 UXX917508:UXX917572 UOB917508:UOB917572 UEF917508:UEF917572 TUJ917508:TUJ917572 TKN917508:TKN917572 TAR917508:TAR917572 SQV917508:SQV917572 SGZ917508:SGZ917572 RXD917508:RXD917572 RNH917508:RNH917572 RDL917508:RDL917572 QTP917508:QTP917572 QJT917508:QJT917572 PZX917508:PZX917572 PQB917508:PQB917572 PGF917508:PGF917572 OWJ917508:OWJ917572 OMN917508:OMN917572 OCR917508:OCR917572 NSV917508:NSV917572 NIZ917508:NIZ917572 MZD917508:MZD917572 MPH917508:MPH917572 MFL917508:MFL917572 LVP917508:LVP917572 LLT917508:LLT917572 LBX917508:LBX917572 KSB917508:KSB917572 KIF917508:KIF917572 JYJ917508:JYJ917572 JON917508:JON917572 JER917508:JER917572 IUV917508:IUV917572 IKZ917508:IKZ917572 IBD917508:IBD917572 HRH917508:HRH917572 HHL917508:HHL917572 GXP917508:GXP917572 GNT917508:GNT917572 GDX917508:GDX917572 FUB917508:FUB917572 FKF917508:FKF917572 FAJ917508:FAJ917572 EQN917508:EQN917572 EGR917508:EGR917572 DWV917508:DWV917572 DMZ917508:DMZ917572 DDD917508:DDD917572 CTH917508:CTH917572 CJL917508:CJL917572 BZP917508:BZP917572 BPT917508:BPT917572 BFX917508:BFX917572 AWB917508:AWB917572 AMF917508:AMF917572 ACJ917508:ACJ917572 SN917508:SN917572 IR917508:IR917572 E917508:E917572 WVD851972:WVD852036 WLH851972:WLH852036 WBL851972:WBL852036 VRP851972:VRP852036 VHT851972:VHT852036 UXX851972:UXX852036 UOB851972:UOB852036 UEF851972:UEF852036 TUJ851972:TUJ852036 TKN851972:TKN852036 TAR851972:TAR852036 SQV851972:SQV852036 SGZ851972:SGZ852036 RXD851972:RXD852036 RNH851972:RNH852036 RDL851972:RDL852036 QTP851972:QTP852036 QJT851972:QJT852036 PZX851972:PZX852036 PQB851972:PQB852036 PGF851972:PGF852036 OWJ851972:OWJ852036 OMN851972:OMN852036 OCR851972:OCR852036 NSV851972:NSV852036 NIZ851972:NIZ852036 MZD851972:MZD852036 MPH851972:MPH852036 MFL851972:MFL852036 LVP851972:LVP852036 LLT851972:LLT852036 LBX851972:LBX852036 KSB851972:KSB852036 KIF851972:KIF852036 JYJ851972:JYJ852036 JON851972:JON852036 JER851972:JER852036 IUV851972:IUV852036 IKZ851972:IKZ852036 IBD851972:IBD852036 HRH851972:HRH852036 HHL851972:HHL852036 GXP851972:GXP852036 GNT851972:GNT852036 GDX851972:GDX852036 FUB851972:FUB852036 FKF851972:FKF852036 FAJ851972:FAJ852036 EQN851972:EQN852036 EGR851972:EGR852036 DWV851972:DWV852036 DMZ851972:DMZ852036 DDD851972:DDD852036 CTH851972:CTH852036 CJL851972:CJL852036 BZP851972:BZP852036 BPT851972:BPT852036 BFX851972:BFX852036 AWB851972:AWB852036 AMF851972:AMF852036 ACJ851972:ACJ852036 SN851972:SN852036 IR851972:IR852036 E851972:E852036 WVD786436:WVD786500 WLH786436:WLH786500 WBL786436:WBL786500 VRP786436:VRP786500 VHT786436:VHT786500 UXX786436:UXX786500 UOB786436:UOB786500 UEF786436:UEF786500 TUJ786436:TUJ786500 TKN786436:TKN786500 TAR786436:TAR786500 SQV786436:SQV786500 SGZ786436:SGZ786500 RXD786436:RXD786500 RNH786436:RNH786500 RDL786436:RDL786500 QTP786436:QTP786500 QJT786436:QJT786500 PZX786436:PZX786500 PQB786436:PQB786500 PGF786436:PGF786500 OWJ786436:OWJ786500 OMN786436:OMN786500 OCR786436:OCR786500 NSV786436:NSV786500 NIZ786436:NIZ786500 MZD786436:MZD786500 MPH786436:MPH786500 MFL786436:MFL786500 LVP786436:LVP786500 LLT786436:LLT786500 LBX786436:LBX786500 KSB786436:KSB786500 KIF786436:KIF786500 JYJ786436:JYJ786500 JON786436:JON786500 JER786436:JER786500 IUV786436:IUV786500 IKZ786436:IKZ786500 IBD786436:IBD786500 HRH786436:HRH786500 HHL786436:HHL786500 GXP786436:GXP786500 GNT786436:GNT786500 GDX786436:GDX786500 FUB786436:FUB786500 FKF786436:FKF786500 FAJ786436:FAJ786500 EQN786436:EQN786500 EGR786436:EGR786500 DWV786436:DWV786500 DMZ786436:DMZ786500 DDD786436:DDD786500 CTH786436:CTH786500 CJL786436:CJL786500 BZP786436:BZP786500 BPT786436:BPT786500 BFX786436:BFX786500 AWB786436:AWB786500 AMF786436:AMF786500 ACJ786436:ACJ786500 SN786436:SN786500 IR786436:IR786500 E786436:E786500 WVD720900:WVD720964 WLH720900:WLH720964 WBL720900:WBL720964 VRP720900:VRP720964 VHT720900:VHT720964 UXX720900:UXX720964 UOB720900:UOB720964 UEF720900:UEF720964 TUJ720900:TUJ720964 TKN720900:TKN720964 TAR720900:TAR720964 SQV720900:SQV720964 SGZ720900:SGZ720964 RXD720900:RXD720964 RNH720900:RNH720964 RDL720900:RDL720964 QTP720900:QTP720964 QJT720900:QJT720964 PZX720900:PZX720964 PQB720900:PQB720964 PGF720900:PGF720964 OWJ720900:OWJ720964 OMN720900:OMN720964 OCR720900:OCR720964 NSV720900:NSV720964 NIZ720900:NIZ720964 MZD720900:MZD720964 MPH720900:MPH720964 MFL720900:MFL720964 LVP720900:LVP720964 LLT720900:LLT720964 LBX720900:LBX720964 KSB720900:KSB720964 KIF720900:KIF720964 JYJ720900:JYJ720964 JON720900:JON720964 JER720900:JER720964 IUV720900:IUV720964 IKZ720900:IKZ720964 IBD720900:IBD720964 HRH720900:HRH720964 HHL720900:HHL720964 GXP720900:GXP720964 GNT720900:GNT720964 GDX720900:GDX720964 FUB720900:FUB720964 FKF720900:FKF720964 FAJ720900:FAJ720964 EQN720900:EQN720964 EGR720900:EGR720964 DWV720900:DWV720964 DMZ720900:DMZ720964 DDD720900:DDD720964 CTH720900:CTH720964 CJL720900:CJL720964 BZP720900:BZP720964 BPT720900:BPT720964 BFX720900:BFX720964 AWB720900:AWB720964 AMF720900:AMF720964 ACJ720900:ACJ720964 SN720900:SN720964 IR720900:IR720964 E720900:E720964 WVD655364:WVD655428 WLH655364:WLH655428 WBL655364:WBL655428 VRP655364:VRP655428 VHT655364:VHT655428 UXX655364:UXX655428 UOB655364:UOB655428 UEF655364:UEF655428 TUJ655364:TUJ655428 TKN655364:TKN655428 TAR655364:TAR655428 SQV655364:SQV655428 SGZ655364:SGZ655428 RXD655364:RXD655428 RNH655364:RNH655428 RDL655364:RDL655428 QTP655364:QTP655428 QJT655364:QJT655428 PZX655364:PZX655428 PQB655364:PQB655428 PGF655364:PGF655428 OWJ655364:OWJ655428 OMN655364:OMN655428 OCR655364:OCR655428 NSV655364:NSV655428 NIZ655364:NIZ655428 MZD655364:MZD655428 MPH655364:MPH655428 MFL655364:MFL655428 LVP655364:LVP655428 LLT655364:LLT655428 LBX655364:LBX655428 KSB655364:KSB655428 KIF655364:KIF655428 JYJ655364:JYJ655428 JON655364:JON655428 JER655364:JER655428 IUV655364:IUV655428 IKZ655364:IKZ655428 IBD655364:IBD655428 HRH655364:HRH655428 HHL655364:HHL655428 GXP655364:GXP655428 GNT655364:GNT655428 GDX655364:GDX655428 FUB655364:FUB655428 FKF655364:FKF655428 FAJ655364:FAJ655428 EQN655364:EQN655428 EGR655364:EGR655428 DWV655364:DWV655428 DMZ655364:DMZ655428 DDD655364:DDD655428 CTH655364:CTH655428 CJL655364:CJL655428 BZP655364:BZP655428 BPT655364:BPT655428 BFX655364:BFX655428 AWB655364:AWB655428 AMF655364:AMF655428 ACJ655364:ACJ655428 SN655364:SN655428 IR655364:IR655428 E655364:E655428 WVD589828:WVD589892 WLH589828:WLH589892 WBL589828:WBL589892 VRP589828:VRP589892 VHT589828:VHT589892 UXX589828:UXX589892 UOB589828:UOB589892 UEF589828:UEF589892 TUJ589828:TUJ589892 TKN589828:TKN589892 TAR589828:TAR589892 SQV589828:SQV589892 SGZ589828:SGZ589892 RXD589828:RXD589892 RNH589828:RNH589892 RDL589828:RDL589892 QTP589828:QTP589892 QJT589828:QJT589892 PZX589828:PZX589892 PQB589828:PQB589892 PGF589828:PGF589892 OWJ589828:OWJ589892 OMN589828:OMN589892 OCR589828:OCR589892 NSV589828:NSV589892 NIZ589828:NIZ589892 MZD589828:MZD589892 MPH589828:MPH589892 MFL589828:MFL589892 LVP589828:LVP589892 LLT589828:LLT589892 LBX589828:LBX589892 KSB589828:KSB589892 KIF589828:KIF589892 JYJ589828:JYJ589892 JON589828:JON589892 JER589828:JER589892 IUV589828:IUV589892 IKZ589828:IKZ589892 IBD589828:IBD589892 HRH589828:HRH589892 HHL589828:HHL589892 GXP589828:GXP589892 GNT589828:GNT589892 GDX589828:GDX589892 FUB589828:FUB589892 FKF589828:FKF589892 FAJ589828:FAJ589892 EQN589828:EQN589892 EGR589828:EGR589892 DWV589828:DWV589892 DMZ589828:DMZ589892 DDD589828:DDD589892 CTH589828:CTH589892 CJL589828:CJL589892 BZP589828:BZP589892 BPT589828:BPT589892 BFX589828:BFX589892 AWB589828:AWB589892 AMF589828:AMF589892 ACJ589828:ACJ589892 SN589828:SN589892 IR589828:IR589892 E589828:E589892 WVD524292:WVD524356 WLH524292:WLH524356 WBL524292:WBL524356 VRP524292:VRP524356 VHT524292:VHT524356 UXX524292:UXX524356 UOB524292:UOB524356 UEF524292:UEF524356 TUJ524292:TUJ524356 TKN524292:TKN524356 TAR524292:TAR524356 SQV524292:SQV524356 SGZ524292:SGZ524356 RXD524292:RXD524356 RNH524292:RNH524356 RDL524292:RDL524356 QTP524292:QTP524356 QJT524292:QJT524356 PZX524292:PZX524356 PQB524292:PQB524356 PGF524292:PGF524356 OWJ524292:OWJ524356 OMN524292:OMN524356 OCR524292:OCR524356 NSV524292:NSV524356 NIZ524292:NIZ524356 MZD524292:MZD524356 MPH524292:MPH524356 MFL524292:MFL524356 LVP524292:LVP524356 LLT524292:LLT524356 LBX524292:LBX524356 KSB524292:KSB524356 KIF524292:KIF524356 JYJ524292:JYJ524356 JON524292:JON524356 JER524292:JER524356 IUV524292:IUV524356 IKZ524292:IKZ524356 IBD524292:IBD524356 HRH524292:HRH524356 HHL524292:HHL524356 GXP524292:GXP524356 GNT524292:GNT524356 GDX524292:GDX524356 FUB524292:FUB524356 FKF524292:FKF524356 FAJ524292:FAJ524356 EQN524292:EQN524356 EGR524292:EGR524356 DWV524292:DWV524356 DMZ524292:DMZ524356 DDD524292:DDD524356 CTH524292:CTH524356 CJL524292:CJL524356 BZP524292:BZP524356 BPT524292:BPT524356 BFX524292:BFX524356 AWB524292:AWB524356 AMF524292:AMF524356 ACJ524292:ACJ524356 SN524292:SN524356 IR524292:IR524356 E524292:E524356 WVD458756:WVD458820 WLH458756:WLH458820 WBL458756:WBL458820 VRP458756:VRP458820 VHT458756:VHT458820 UXX458756:UXX458820 UOB458756:UOB458820 UEF458756:UEF458820 TUJ458756:TUJ458820 TKN458756:TKN458820 TAR458756:TAR458820 SQV458756:SQV458820 SGZ458756:SGZ458820 RXD458756:RXD458820 RNH458756:RNH458820 RDL458756:RDL458820 QTP458756:QTP458820 QJT458756:QJT458820 PZX458756:PZX458820 PQB458756:PQB458820 PGF458756:PGF458820 OWJ458756:OWJ458820 OMN458756:OMN458820 OCR458756:OCR458820 NSV458756:NSV458820 NIZ458756:NIZ458820 MZD458756:MZD458820 MPH458756:MPH458820 MFL458756:MFL458820 LVP458756:LVP458820 LLT458756:LLT458820 LBX458756:LBX458820 KSB458756:KSB458820 KIF458756:KIF458820 JYJ458756:JYJ458820 JON458756:JON458820 JER458756:JER458820 IUV458756:IUV458820 IKZ458756:IKZ458820 IBD458756:IBD458820 HRH458756:HRH458820 HHL458756:HHL458820 GXP458756:GXP458820 GNT458756:GNT458820 GDX458756:GDX458820 FUB458756:FUB458820 FKF458756:FKF458820 FAJ458756:FAJ458820 EQN458756:EQN458820 EGR458756:EGR458820 DWV458756:DWV458820 DMZ458756:DMZ458820 DDD458756:DDD458820 CTH458756:CTH458820 CJL458756:CJL458820 BZP458756:BZP458820 BPT458756:BPT458820 BFX458756:BFX458820 AWB458756:AWB458820 AMF458756:AMF458820 ACJ458756:ACJ458820 SN458756:SN458820 IR458756:IR458820 E458756:E458820 WVD393220:WVD393284 WLH393220:WLH393284 WBL393220:WBL393284 VRP393220:VRP393284 VHT393220:VHT393284 UXX393220:UXX393284 UOB393220:UOB393284 UEF393220:UEF393284 TUJ393220:TUJ393284 TKN393220:TKN393284 TAR393220:TAR393284 SQV393220:SQV393284 SGZ393220:SGZ393284 RXD393220:RXD393284 RNH393220:RNH393284 RDL393220:RDL393284 QTP393220:QTP393284 QJT393220:QJT393284 PZX393220:PZX393284 PQB393220:PQB393284 PGF393220:PGF393284 OWJ393220:OWJ393284 OMN393220:OMN393284 OCR393220:OCR393284 NSV393220:NSV393284 NIZ393220:NIZ393284 MZD393220:MZD393284 MPH393220:MPH393284 MFL393220:MFL393284 LVP393220:LVP393284 LLT393220:LLT393284 LBX393220:LBX393284 KSB393220:KSB393284 KIF393220:KIF393284 JYJ393220:JYJ393284 JON393220:JON393284 JER393220:JER393284 IUV393220:IUV393284 IKZ393220:IKZ393284 IBD393220:IBD393284 HRH393220:HRH393284 HHL393220:HHL393284 GXP393220:GXP393284 GNT393220:GNT393284 GDX393220:GDX393284 FUB393220:FUB393284 FKF393220:FKF393284 FAJ393220:FAJ393284 EQN393220:EQN393284 EGR393220:EGR393284 DWV393220:DWV393284 DMZ393220:DMZ393284 DDD393220:DDD393284 CTH393220:CTH393284 CJL393220:CJL393284 BZP393220:BZP393284 BPT393220:BPT393284 BFX393220:BFX393284 AWB393220:AWB393284 AMF393220:AMF393284 ACJ393220:ACJ393284 SN393220:SN393284 IR393220:IR393284 E393220:E393284 WVD327684:WVD327748 WLH327684:WLH327748 WBL327684:WBL327748 VRP327684:VRP327748 VHT327684:VHT327748 UXX327684:UXX327748 UOB327684:UOB327748 UEF327684:UEF327748 TUJ327684:TUJ327748 TKN327684:TKN327748 TAR327684:TAR327748 SQV327684:SQV327748 SGZ327684:SGZ327748 RXD327684:RXD327748 RNH327684:RNH327748 RDL327684:RDL327748 QTP327684:QTP327748 QJT327684:QJT327748 PZX327684:PZX327748 PQB327684:PQB327748 PGF327684:PGF327748 OWJ327684:OWJ327748 OMN327684:OMN327748 OCR327684:OCR327748 NSV327684:NSV327748 NIZ327684:NIZ327748 MZD327684:MZD327748 MPH327684:MPH327748 MFL327684:MFL327748 LVP327684:LVP327748 LLT327684:LLT327748 LBX327684:LBX327748 KSB327684:KSB327748 KIF327684:KIF327748 JYJ327684:JYJ327748 JON327684:JON327748 JER327684:JER327748 IUV327684:IUV327748 IKZ327684:IKZ327748 IBD327684:IBD327748 HRH327684:HRH327748 HHL327684:HHL327748 GXP327684:GXP327748 GNT327684:GNT327748 GDX327684:GDX327748 FUB327684:FUB327748 FKF327684:FKF327748 FAJ327684:FAJ327748 EQN327684:EQN327748 EGR327684:EGR327748 DWV327684:DWV327748 DMZ327684:DMZ327748 DDD327684:DDD327748 CTH327684:CTH327748 CJL327684:CJL327748 BZP327684:BZP327748 BPT327684:BPT327748 BFX327684:BFX327748 AWB327684:AWB327748 AMF327684:AMF327748 ACJ327684:ACJ327748 SN327684:SN327748 IR327684:IR327748 E327684:E327748 WVD262148:WVD262212 WLH262148:WLH262212 WBL262148:WBL262212 VRP262148:VRP262212 VHT262148:VHT262212 UXX262148:UXX262212 UOB262148:UOB262212 UEF262148:UEF262212 TUJ262148:TUJ262212 TKN262148:TKN262212 TAR262148:TAR262212 SQV262148:SQV262212 SGZ262148:SGZ262212 RXD262148:RXD262212 RNH262148:RNH262212 RDL262148:RDL262212 QTP262148:QTP262212 QJT262148:QJT262212 PZX262148:PZX262212 PQB262148:PQB262212 PGF262148:PGF262212 OWJ262148:OWJ262212 OMN262148:OMN262212 OCR262148:OCR262212 NSV262148:NSV262212 NIZ262148:NIZ262212 MZD262148:MZD262212 MPH262148:MPH262212 MFL262148:MFL262212 LVP262148:LVP262212 LLT262148:LLT262212 LBX262148:LBX262212 KSB262148:KSB262212 KIF262148:KIF262212 JYJ262148:JYJ262212 JON262148:JON262212 JER262148:JER262212 IUV262148:IUV262212 IKZ262148:IKZ262212 IBD262148:IBD262212 HRH262148:HRH262212 HHL262148:HHL262212 GXP262148:GXP262212 GNT262148:GNT262212 GDX262148:GDX262212 FUB262148:FUB262212 FKF262148:FKF262212 FAJ262148:FAJ262212 EQN262148:EQN262212 EGR262148:EGR262212 DWV262148:DWV262212 DMZ262148:DMZ262212 DDD262148:DDD262212 CTH262148:CTH262212 CJL262148:CJL262212 BZP262148:BZP262212 BPT262148:BPT262212 BFX262148:BFX262212 AWB262148:AWB262212 AMF262148:AMF262212 ACJ262148:ACJ262212 SN262148:SN262212 IR262148:IR262212 E262148:E262212 WVD196612:WVD196676 WLH196612:WLH196676 WBL196612:WBL196676 VRP196612:VRP196676 VHT196612:VHT196676 UXX196612:UXX196676 UOB196612:UOB196676 UEF196612:UEF196676 TUJ196612:TUJ196676 TKN196612:TKN196676 TAR196612:TAR196676 SQV196612:SQV196676 SGZ196612:SGZ196676 RXD196612:RXD196676 RNH196612:RNH196676 RDL196612:RDL196676 QTP196612:QTP196676 QJT196612:QJT196676 PZX196612:PZX196676 PQB196612:PQB196676 PGF196612:PGF196676 OWJ196612:OWJ196676 OMN196612:OMN196676 OCR196612:OCR196676 NSV196612:NSV196676 NIZ196612:NIZ196676 MZD196612:MZD196676 MPH196612:MPH196676 MFL196612:MFL196676 LVP196612:LVP196676 LLT196612:LLT196676 LBX196612:LBX196676 KSB196612:KSB196676 KIF196612:KIF196676 JYJ196612:JYJ196676 JON196612:JON196676 JER196612:JER196676 IUV196612:IUV196676 IKZ196612:IKZ196676 IBD196612:IBD196676 HRH196612:HRH196676 HHL196612:HHL196676 GXP196612:GXP196676 GNT196612:GNT196676 GDX196612:GDX196676 FUB196612:FUB196676 FKF196612:FKF196676 FAJ196612:FAJ196676 EQN196612:EQN196676 EGR196612:EGR196676 DWV196612:DWV196676 DMZ196612:DMZ196676 DDD196612:DDD196676 CTH196612:CTH196676 CJL196612:CJL196676 BZP196612:BZP196676 BPT196612:BPT196676 BFX196612:BFX196676 AWB196612:AWB196676 AMF196612:AMF196676 ACJ196612:ACJ196676 SN196612:SN196676 IR196612:IR196676 E196612:E196676 WVD131076:WVD131140 WLH131076:WLH131140 WBL131076:WBL131140 VRP131076:VRP131140 VHT131076:VHT131140 UXX131076:UXX131140 UOB131076:UOB131140 UEF131076:UEF131140 TUJ131076:TUJ131140 TKN131076:TKN131140 TAR131076:TAR131140 SQV131076:SQV131140 SGZ131076:SGZ131140 RXD131076:RXD131140 RNH131076:RNH131140 RDL131076:RDL131140 QTP131076:QTP131140 QJT131076:QJT131140 PZX131076:PZX131140 PQB131076:PQB131140 PGF131076:PGF131140 OWJ131076:OWJ131140 OMN131076:OMN131140 OCR131076:OCR131140 NSV131076:NSV131140 NIZ131076:NIZ131140 MZD131076:MZD131140 MPH131076:MPH131140 MFL131076:MFL131140 LVP131076:LVP131140 LLT131076:LLT131140 LBX131076:LBX131140 KSB131076:KSB131140 KIF131076:KIF131140 JYJ131076:JYJ131140 JON131076:JON131140 JER131076:JER131140 IUV131076:IUV131140 IKZ131076:IKZ131140 IBD131076:IBD131140 HRH131076:HRH131140 HHL131076:HHL131140 GXP131076:GXP131140 GNT131076:GNT131140 GDX131076:GDX131140 FUB131076:FUB131140 FKF131076:FKF131140 FAJ131076:FAJ131140 EQN131076:EQN131140 EGR131076:EGR131140 DWV131076:DWV131140 DMZ131076:DMZ131140 DDD131076:DDD131140 CTH131076:CTH131140 CJL131076:CJL131140 BZP131076:BZP131140 BPT131076:BPT131140 BFX131076:BFX131140 AWB131076:AWB131140 AMF131076:AMF131140 ACJ131076:ACJ131140 SN131076:SN131140 IR131076:IR131140 E131076:E131140 WVD65540:WVD65604 WLH65540:WLH65604 WBL65540:WBL65604 VRP65540:VRP65604 VHT65540:VHT65604 UXX65540:UXX65604 UOB65540:UOB65604 UEF65540:UEF65604 TUJ65540:TUJ65604 TKN65540:TKN65604 TAR65540:TAR65604 SQV65540:SQV65604 SGZ65540:SGZ65604 RXD65540:RXD65604 RNH65540:RNH65604 RDL65540:RDL65604 QTP65540:QTP65604 QJT65540:QJT65604 PZX65540:PZX65604 PQB65540:PQB65604 PGF65540:PGF65604 OWJ65540:OWJ65604 OMN65540:OMN65604 OCR65540:OCR65604 NSV65540:NSV65604 NIZ65540:NIZ65604 MZD65540:MZD65604 MPH65540:MPH65604 MFL65540:MFL65604 LVP65540:LVP65604 LLT65540:LLT65604 LBX65540:LBX65604 KSB65540:KSB65604 KIF65540:KIF65604 JYJ65540:JYJ65604 JON65540:JON65604 JER65540:JER65604 IUV65540:IUV65604 IKZ65540:IKZ65604 IBD65540:IBD65604 HRH65540:HRH65604 HHL65540:HHL65604 GXP65540:GXP65604 GNT65540:GNT65604 GDX65540:GDX65604 FUB65540:FUB65604 FKF65540:FKF65604 FAJ65540:FAJ65604 EQN65540:EQN65604 EGR65540:EGR65604 DWV65540:DWV65604 DMZ65540:DMZ65604 DDD65540:DDD65604 CTH65540:CTH65604 CJL65540:CJL65604 BZP65540:BZP65604 BPT65540:BPT65604 BFX65540:BFX65604 AWB65540:AWB65604 AMF65540:AMF65604 ACJ65540:ACJ65604 SN65540:SN65604 IR65540:IR65604 E65540:E65604 WVH983031:WVI983031 WLL983031:WLM983031 WBP983031:WBQ983031 VRT983031:VRU983031 VHX983031:VHY983031 UYB983031:UYC983031 UOF983031:UOG983031 UEJ983031:UEK983031 TUN983031:TUO983031 TKR983031:TKS983031 TAV983031:TAW983031 SQZ983031:SRA983031 SHD983031:SHE983031 RXH983031:RXI983031 RNL983031:RNM983031 RDP983031:RDQ983031 QTT983031:QTU983031 QJX983031:QJY983031 QAB983031:QAC983031 PQF983031:PQG983031 PGJ983031:PGK983031 OWN983031:OWO983031 OMR983031:OMS983031 OCV983031:OCW983031 NSZ983031:NTA983031 NJD983031:NJE983031 MZH983031:MZI983031 MPL983031:MPM983031 MFP983031:MFQ983031 LVT983031:LVU983031 LLX983031:LLY983031 LCB983031:LCC983031 KSF983031:KSG983031 KIJ983031:KIK983031 JYN983031:JYO983031 JOR983031:JOS983031 JEV983031:JEW983031 IUZ983031:IVA983031 ILD983031:ILE983031 IBH983031:IBI983031 HRL983031:HRM983031 HHP983031:HHQ983031 GXT983031:GXU983031 GNX983031:GNY983031 GEB983031:GEC983031 FUF983031:FUG983031 FKJ983031:FKK983031 FAN983031:FAO983031 EQR983031:EQS983031 EGV983031:EGW983031 DWZ983031:DXA983031 DND983031:DNE983031 DDH983031:DDI983031 CTL983031:CTM983031 CJP983031:CJQ983031 BZT983031:BZU983031 BPX983031:BPY983031 BGB983031:BGC983031 AWF983031:AWG983031 AMJ983031:AMK983031 ACN983031:ACO983031 SR983031:SS983031 IV983031:IW983031 WVH917495:WVI917495 WLL917495:WLM917495 WBP917495:WBQ917495 VRT917495:VRU917495 VHX917495:VHY917495 UYB917495:UYC917495 UOF917495:UOG917495 UEJ917495:UEK917495 TUN917495:TUO917495 TKR917495:TKS917495 TAV917495:TAW917495 SQZ917495:SRA917495 SHD917495:SHE917495 RXH917495:RXI917495 RNL917495:RNM917495 RDP917495:RDQ917495 QTT917495:QTU917495 QJX917495:QJY917495 QAB917495:QAC917495 PQF917495:PQG917495 PGJ917495:PGK917495 OWN917495:OWO917495 OMR917495:OMS917495 OCV917495:OCW917495 NSZ917495:NTA917495 NJD917495:NJE917495 MZH917495:MZI917495 MPL917495:MPM917495 MFP917495:MFQ917495 LVT917495:LVU917495 LLX917495:LLY917495 LCB917495:LCC917495 KSF917495:KSG917495 KIJ917495:KIK917495 JYN917495:JYO917495 JOR917495:JOS917495 JEV917495:JEW917495 IUZ917495:IVA917495 ILD917495:ILE917495 IBH917495:IBI917495 HRL917495:HRM917495 HHP917495:HHQ917495 GXT917495:GXU917495 GNX917495:GNY917495 GEB917495:GEC917495 FUF917495:FUG917495 FKJ917495:FKK917495 FAN917495:FAO917495 EQR917495:EQS917495 EGV917495:EGW917495 DWZ917495:DXA917495 DND917495:DNE917495 DDH917495:DDI917495 CTL917495:CTM917495 CJP917495:CJQ917495 BZT917495:BZU917495 BPX917495:BPY917495 BGB917495:BGC917495 AWF917495:AWG917495 AMJ917495:AMK917495 ACN917495:ACO917495 SR917495:SS917495 IV917495:IW917495 WVH851959:WVI851959 WLL851959:WLM851959 WBP851959:WBQ851959 VRT851959:VRU851959 VHX851959:VHY851959 UYB851959:UYC851959 UOF851959:UOG851959 UEJ851959:UEK851959 TUN851959:TUO851959 TKR851959:TKS851959 TAV851959:TAW851959 SQZ851959:SRA851959 SHD851959:SHE851959 RXH851959:RXI851959 RNL851959:RNM851959 RDP851959:RDQ851959 QTT851959:QTU851959 QJX851959:QJY851959 QAB851959:QAC851959 PQF851959:PQG851959 PGJ851959:PGK851959 OWN851959:OWO851959 OMR851959:OMS851959 OCV851959:OCW851959 NSZ851959:NTA851959 NJD851959:NJE851959 MZH851959:MZI851959 MPL851959:MPM851959 MFP851959:MFQ851959 LVT851959:LVU851959 LLX851959:LLY851959 LCB851959:LCC851959 KSF851959:KSG851959 KIJ851959:KIK851959 JYN851959:JYO851959 JOR851959:JOS851959 JEV851959:JEW851959 IUZ851959:IVA851959 ILD851959:ILE851959 IBH851959:IBI851959 HRL851959:HRM851959 HHP851959:HHQ851959 GXT851959:GXU851959 GNX851959:GNY851959 GEB851959:GEC851959 FUF851959:FUG851959 FKJ851959:FKK851959 FAN851959:FAO851959 EQR851959:EQS851959 EGV851959:EGW851959 DWZ851959:DXA851959 DND851959:DNE851959 DDH851959:DDI851959 CTL851959:CTM851959 CJP851959:CJQ851959 BZT851959:BZU851959 BPX851959:BPY851959 BGB851959:BGC851959 AWF851959:AWG851959 AMJ851959:AMK851959 ACN851959:ACO851959 SR851959:SS851959 IV851959:IW851959 WVH786423:WVI786423 WLL786423:WLM786423 WBP786423:WBQ786423 VRT786423:VRU786423 VHX786423:VHY786423 UYB786423:UYC786423 UOF786423:UOG786423 UEJ786423:UEK786423 TUN786423:TUO786423 TKR786423:TKS786423 TAV786423:TAW786423 SQZ786423:SRA786423 SHD786423:SHE786423 RXH786423:RXI786423 RNL786423:RNM786423 RDP786423:RDQ786423 QTT786423:QTU786423 QJX786423:QJY786423 QAB786423:QAC786423 PQF786423:PQG786423 PGJ786423:PGK786423 OWN786423:OWO786423 OMR786423:OMS786423 OCV786423:OCW786423 NSZ786423:NTA786423 NJD786423:NJE786423 MZH786423:MZI786423 MPL786423:MPM786423 MFP786423:MFQ786423 LVT786423:LVU786423 LLX786423:LLY786423 LCB786423:LCC786423 KSF786423:KSG786423 KIJ786423:KIK786423 JYN786423:JYO786423 JOR786423:JOS786423 JEV786423:JEW786423 IUZ786423:IVA786423 ILD786423:ILE786423 IBH786423:IBI786423 HRL786423:HRM786423 HHP786423:HHQ786423 GXT786423:GXU786423 GNX786423:GNY786423 GEB786423:GEC786423 FUF786423:FUG786423 FKJ786423:FKK786423 FAN786423:FAO786423 EQR786423:EQS786423 EGV786423:EGW786423 DWZ786423:DXA786423 DND786423:DNE786423 DDH786423:DDI786423 CTL786423:CTM786423 CJP786423:CJQ786423 BZT786423:BZU786423 BPX786423:BPY786423 BGB786423:BGC786423 AWF786423:AWG786423 AMJ786423:AMK786423 ACN786423:ACO786423 SR786423:SS786423 IV786423:IW786423 WVH720887:WVI720887 WLL720887:WLM720887 WBP720887:WBQ720887 VRT720887:VRU720887 VHX720887:VHY720887 UYB720887:UYC720887 UOF720887:UOG720887 UEJ720887:UEK720887 TUN720887:TUO720887 TKR720887:TKS720887 TAV720887:TAW720887 SQZ720887:SRA720887 SHD720887:SHE720887 RXH720887:RXI720887 RNL720887:RNM720887 RDP720887:RDQ720887 QTT720887:QTU720887 QJX720887:QJY720887 QAB720887:QAC720887 PQF720887:PQG720887 PGJ720887:PGK720887 OWN720887:OWO720887 OMR720887:OMS720887 OCV720887:OCW720887 NSZ720887:NTA720887 NJD720887:NJE720887 MZH720887:MZI720887 MPL720887:MPM720887 MFP720887:MFQ720887 LVT720887:LVU720887 LLX720887:LLY720887 LCB720887:LCC720887 KSF720887:KSG720887 KIJ720887:KIK720887 JYN720887:JYO720887 JOR720887:JOS720887 JEV720887:JEW720887 IUZ720887:IVA720887 ILD720887:ILE720887 IBH720887:IBI720887 HRL720887:HRM720887 HHP720887:HHQ720887 GXT720887:GXU720887 GNX720887:GNY720887 GEB720887:GEC720887 FUF720887:FUG720887 FKJ720887:FKK720887 FAN720887:FAO720887 EQR720887:EQS720887 EGV720887:EGW720887 DWZ720887:DXA720887 DND720887:DNE720887 DDH720887:DDI720887 CTL720887:CTM720887 CJP720887:CJQ720887 BZT720887:BZU720887 BPX720887:BPY720887 BGB720887:BGC720887 AWF720887:AWG720887 AMJ720887:AMK720887 ACN720887:ACO720887 SR720887:SS720887 IV720887:IW720887 WVH655351:WVI655351 WLL655351:WLM655351 WBP655351:WBQ655351 VRT655351:VRU655351 VHX655351:VHY655351 UYB655351:UYC655351 UOF655351:UOG655351 UEJ655351:UEK655351 TUN655351:TUO655351 TKR655351:TKS655351 TAV655351:TAW655351 SQZ655351:SRA655351 SHD655351:SHE655351 RXH655351:RXI655351 RNL655351:RNM655351 RDP655351:RDQ655351 QTT655351:QTU655351 QJX655351:QJY655351 QAB655351:QAC655351 PQF655351:PQG655351 PGJ655351:PGK655351 OWN655351:OWO655351 OMR655351:OMS655351 OCV655351:OCW655351 NSZ655351:NTA655351 NJD655351:NJE655351 MZH655351:MZI655351 MPL655351:MPM655351 MFP655351:MFQ655351 LVT655351:LVU655351 LLX655351:LLY655351 LCB655351:LCC655351 KSF655351:KSG655351 KIJ655351:KIK655351 JYN655351:JYO655351 JOR655351:JOS655351 JEV655351:JEW655351 IUZ655351:IVA655351 ILD655351:ILE655351 IBH655351:IBI655351 HRL655351:HRM655351 HHP655351:HHQ655351 GXT655351:GXU655351 GNX655351:GNY655351 GEB655351:GEC655351 FUF655351:FUG655351 FKJ655351:FKK655351 FAN655351:FAO655351 EQR655351:EQS655351 EGV655351:EGW655351 DWZ655351:DXA655351 DND655351:DNE655351 DDH655351:DDI655351 CTL655351:CTM655351 CJP655351:CJQ655351 BZT655351:BZU655351 BPX655351:BPY655351 BGB655351:BGC655351 AWF655351:AWG655351 AMJ655351:AMK655351 ACN655351:ACO655351 SR655351:SS655351 IV655351:IW655351 WVH589815:WVI589815 WLL589815:WLM589815 WBP589815:WBQ589815 VRT589815:VRU589815 VHX589815:VHY589815 UYB589815:UYC589815 UOF589815:UOG589815 UEJ589815:UEK589815 TUN589815:TUO589815 TKR589815:TKS589815 TAV589815:TAW589815 SQZ589815:SRA589815 SHD589815:SHE589815 RXH589815:RXI589815 RNL589815:RNM589815 RDP589815:RDQ589815 QTT589815:QTU589815 QJX589815:QJY589815 QAB589815:QAC589815 PQF589815:PQG589815 PGJ589815:PGK589815 OWN589815:OWO589815 OMR589815:OMS589815 OCV589815:OCW589815 NSZ589815:NTA589815 NJD589815:NJE589815 MZH589815:MZI589815 MPL589815:MPM589815 MFP589815:MFQ589815 LVT589815:LVU589815 LLX589815:LLY589815 LCB589815:LCC589815 KSF589815:KSG589815 KIJ589815:KIK589815 JYN589815:JYO589815 JOR589815:JOS589815 JEV589815:JEW589815 IUZ589815:IVA589815 ILD589815:ILE589815 IBH589815:IBI589815 HRL589815:HRM589815 HHP589815:HHQ589815 GXT589815:GXU589815 GNX589815:GNY589815 GEB589815:GEC589815 FUF589815:FUG589815 FKJ589815:FKK589815 FAN589815:FAO589815 EQR589815:EQS589815 EGV589815:EGW589815 DWZ589815:DXA589815 DND589815:DNE589815 DDH589815:DDI589815 CTL589815:CTM589815 CJP589815:CJQ589815 BZT589815:BZU589815 BPX589815:BPY589815 BGB589815:BGC589815 AWF589815:AWG589815 AMJ589815:AMK589815 ACN589815:ACO589815 SR589815:SS589815 IV589815:IW589815 WVH524279:WVI524279 WLL524279:WLM524279 WBP524279:WBQ524279 VRT524279:VRU524279 VHX524279:VHY524279 UYB524279:UYC524279 UOF524279:UOG524279 UEJ524279:UEK524279 TUN524279:TUO524279 TKR524279:TKS524279 TAV524279:TAW524279 SQZ524279:SRA524279 SHD524279:SHE524279 RXH524279:RXI524279 RNL524279:RNM524279 RDP524279:RDQ524279 QTT524279:QTU524279 QJX524279:QJY524279 QAB524279:QAC524279 PQF524279:PQG524279 PGJ524279:PGK524279 OWN524279:OWO524279 OMR524279:OMS524279 OCV524279:OCW524279 NSZ524279:NTA524279 NJD524279:NJE524279 MZH524279:MZI524279 MPL524279:MPM524279 MFP524279:MFQ524279 LVT524279:LVU524279 LLX524279:LLY524279 LCB524279:LCC524279 KSF524279:KSG524279 KIJ524279:KIK524279 JYN524279:JYO524279 JOR524279:JOS524279 JEV524279:JEW524279 IUZ524279:IVA524279 ILD524279:ILE524279 IBH524279:IBI524279 HRL524279:HRM524279 HHP524279:HHQ524279 GXT524279:GXU524279 GNX524279:GNY524279 GEB524279:GEC524279 FUF524279:FUG524279 FKJ524279:FKK524279 FAN524279:FAO524279 EQR524279:EQS524279 EGV524279:EGW524279 DWZ524279:DXA524279 DND524279:DNE524279 DDH524279:DDI524279 CTL524279:CTM524279 CJP524279:CJQ524279 BZT524279:BZU524279 BPX524279:BPY524279 BGB524279:BGC524279 AWF524279:AWG524279 AMJ524279:AMK524279 ACN524279:ACO524279 SR524279:SS524279 IV524279:IW524279 WVH458743:WVI458743 WLL458743:WLM458743 WBP458743:WBQ458743 VRT458743:VRU458743 VHX458743:VHY458743 UYB458743:UYC458743 UOF458743:UOG458743 UEJ458743:UEK458743 TUN458743:TUO458743 TKR458743:TKS458743 TAV458743:TAW458743 SQZ458743:SRA458743 SHD458743:SHE458743 RXH458743:RXI458743 RNL458743:RNM458743 RDP458743:RDQ458743 QTT458743:QTU458743 QJX458743:QJY458743 QAB458743:QAC458743 PQF458743:PQG458743 PGJ458743:PGK458743 OWN458743:OWO458743 OMR458743:OMS458743 OCV458743:OCW458743 NSZ458743:NTA458743 NJD458743:NJE458743 MZH458743:MZI458743 MPL458743:MPM458743 MFP458743:MFQ458743 LVT458743:LVU458743 LLX458743:LLY458743 LCB458743:LCC458743 KSF458743:KSG458743 KIJ458743:KIK458743 JYN458743:JYO458743 JOR458743:JOS458743 JEV458743:JEW458743 IUZ458743:IVA458743 ILD458743:ILE458743 IBH458743:IBI458743 HRL458743:HRM458743 HHP458743:HHQ458743 GXT458743:GXU458743 GNX458743:GNY458743 GEB458743:GEC458743 FUF458743:FUG458743 FKJ458743:FKK458743 FAN458743:FAO458743 EQR458743:EQS458743 EGV458743:EGW458743 DWZ458743:DXA458743 DND458743:DNE458743 DDH458743:DDI458743 CTL458743:CTM458743 CJP458743:CJQ458743 BZT458743:BZU458743 BPX458743:BPY458743 BGB458743:BGC458743 AWF458743:AWG458743 AMJ458743:AMK458743 ACN458743:ACO458743 SR458743:SS458743 IV458743:IW458743 WVH393207:WVI393207 WLL393207:WLM393207 WBP393207:WBQ393207 VRT393207:VRU393207 VHX393207:VHY393207 UYB393207:UYC393207 UOF393207:UOG393207 UEJ393207:UEK393207 TUN393207:TUO393207 TKR393207:TKS393207 TAV393207:TAW393207 SQZ393207:SRA393207 SHD393207:SHE393207 RXH393207:RXI393207 RNL393207:RNM393207 RDP393207:RDQ393207 QTT393207:QTU393207 QJX393207:QJY393207 QAB393207:QAC393207 PQF393207:PQG393207 PGJ393207:PGK393207 OWN393207:OWO393207 OMR393207:OMS393207 OCV393207:OCW393207 NSZ393207:NTA393207 NJD393207:NJE393207 MZH393207:MZI393207 MPL393207:MPM393207 MFP393207:MFQ393207 LVT393207:LVU393207 LLX393207:LLY393207 LCB393207:LCC393207 KSF393207:KSG393207 KIJ393207:KIK393207 JYN393207:JYO393207 JOR393207:JOS393207 JEV393207:JEW393207 IUZ393207:IVA393207 ILD393207:ILE393207 IBH393207:IBI393207 HRL393207:HRM393207 HHP393207:HHQ393207 GXT393207:GXU393207 GNX393207:GNY393207 GEB393207:GEC393207 FUF393207:FUG393207 FKJ393207:FKK393207 FAN393207:FAO393207 EQR393207:EQS393207 EGV393207:EGW393207 DWZ393207:DXA393207 DND393207:DNE393207 DDH393207:DDI393207 CTL393207:CTM393207 CJP393207:CJQ393207 BZT393207:BZU393207 BPX393207:BPY393207 BGB393207:BGC393207 AWF393207:AWG393207 AMJ393207:AMK393207 ACN393207:ACO393207 SR393207:SS393207 IV393207:IW393207 WVH327671:WVI327671 WLL327671:WLM327671 WBP327671:WBQ327671 VRT327671:VRU327671 VHX327671:VHY327671 UYB327671:UYC327671 UOF327671:UOG327671 UEJ327671:UEK327671 TUN327671:TUO327671 TKR327671:TKS327671 TAV327671:TAW327671 SQZ327671:SRA327671 SHD327671:SHE327671 RXH327671:RXI327671 RNL327671:RNM327671 RDP327671:RDQ327671 QTT327671:QTU327671 QJX327671:QJY327671 QAB327671:QAC327671 PQF327671:PQG327671 PGJ327671:PGK327671 OWN327671:OWO327671 OMR327671:OMS327671 OCV327671:OCW327671 NSZ327671:NTA327671 NJD327671:NJE327671 MZH327671:MZI327671 MPL327671:MPM327671 MFP327671:MFQ327671 LVT327671:LVU327671 LLX327671:LLY327671 LCB327671:LCC327671 KSF327671:KSG327671 KIJ327671:KIK327671 JYN327671:JYO327671 JOR327671:JOS327671 JEV327671:JEW327671 IUZ327671:IVA327671 ILD327671:ILE327671 IBH327671:IBI327671 HRL327671:HRM327671 HHP327671:HHQ327671 GXT327671:GXU327671 GNX327671:GNY327671 GEB327671:GEC327671 FUF327671:FUG327671 FKJ327671:FKK327671 FAN327671:FAO327671 EQR327671:EQS327671 EGV327671:EGW327671 DWZ327671:DXA327671 DND327671:DNE327671 DDH327671:DDI327671 CTL327671:CTM327671 CJP327671:CJQ327671 BZT327671:BZU327671 BPX327671:BPY327671 BGB327671:BGC327671 AWF327671:AWG327671 AMJ327671:AMK327671 ACN327671:ACO327671 SR327671:SS327671 IV327671:IW327671 WVH262135:WVI262135 WLL262135:WLM262135 WBP262135:WBQ262135 VRT262135:VRU262135 VHX262135:VHY262135 UYB262135:UYC262135 UOF262135:UOG262135 UEJ262135:UEK262135 TUN262135:TUO262135 TKR262135:TKS262135 TAV262135:TAW262135 SQZ262135:SRA262135 SHD262135:SHE262135 RXH262135:RXI262135 RNL262135:RNM262135 RDP262135:RDQ262135 QTT262135:QTU262135 QJX262135:QJY262135 QAB262135:QAC262135 PQF262135:PQG262135 PGJ262135:PGK262135 OWN262135:OWO262135 OMR262135:OMS262135 OCV262135:OCW262135 NSZ262135:NTA262135 NJD262135:NJE262135 MZH262135:MZI262135 MPL262135:MPM262135 MFP262135:MFQ262135 LVT262135:LVU262135 LLX262135:LLY262135 LCB262135:LCC262135 KSF262135:KSG262135 KIJ262135:KIK262135 JYN262135:JYO262135 JOR262135:JOS262135 JEV262135:JEW262135 IUZ262135:IVA262135 ILD262135:ILE262135 IBH262135:IBI262135 HRL262135:HRM262135 HHP262135:HHQ262135 GXT262135:GXU262135 GNX262135:GNY262135 GEB262135:GEC262135 FUF262135:FUG262135 FKJ262135:FKK262135 FAN262135:FAO262135 EQR262135:EQS262135 EGV262135:EGW262135 DWZ262135:DXA262135 DND262135:DNE262135 DDH262135:DDI262135 CTL262135:CTM262135 CJP262135:CJQ262135 BZT262135:BZU262135 BPX262135:BPY262135 BGB262135:BGC262135 AWF262135:AWG262135 AMJ262135:AMK262135 ACN262135:ACO262135 SR262135:SS262135 IV262135:IW262135 WVH196599:WVI196599 WLL196599:WLM196599 WBP196599:WBQ196599 VRT196599:VRU196599 VHX196599:VHY196599 UYB196599:UYC196599 UOF196599:UOG196599 UEJ196599:UEK196599 TUN196599:TUO196599 TKR196599:TKS196599 TAV196599:TAW196599 SQZ196599:SRA196599 SHD196599:SHE196599 RXH196599:RXI196599 RNL196599:RNM196599 RDP196599:RDQ196599 QTT196599:QTU196599 QJX196599:QJY196599 QAB196599:QAC196599 PQF196599:PQG196599 PGJ196599:PGK196599 OWN196599:OWO196599 OMR196599:OMS196599 OCV196599:OCW196599 NSZ196599:NTA196599 NJD196599:NJE196599 MZH196599:MZI196599 MPL196599:MPM196599 MFP196599:MFQ196599 LVT196599:LVU196599 LLX196599:LLY196599 LCB196599:LCC196599 KSF196599:KSG196599 KIJ196599:KIK196599 JYN196599:JYO196599 JOR196599:JOS196599 JEV196599:JEW196599 IUZ196599:IVA196599 ILD196599:ILE196599 IBH196599:IBI196599 HRL196599:HRM196599 HHP196599:HHQ196599 GXT196599:GXU196599 GNX196599:GNY196599 GEB196599:GEC196599 FUF196599:FUG196599 FKJ196599:FKK196599 FAN196599:FAO196599 EQR196599:EQS196599 EGV196599:EGW196599 DWZ196599:DXA196599 DND196599:DNE196599 DDH196599:DDI196599 CTL196599:CTM196599 CJP196599:CJQ196599 BZT196599:BZU196599 BPX196599:BPY196599 BGB196599:BGC196599 AWF196599:AWG196599 AMJ196599:AMK196599 ACN196599:ACO196599 SR196599:SS196599 IV196599:IW196599 WVH131063:WVI131063 WLL131063:WLM131063 WBP131063:WBQ131063 VRT131063:VRU131063 VHX131063:VHY131063 UYB131063:UYC131063 UOF131063:UOG131063 UEJ131063:UEK131063 TUN131063:TUO131063 TKR131063:TKS131063 TAV131063:TAW131063 SQZ131063:SRA131063 SHD131063:SHE131063 RXH131063:RXI131063 RNL131063:RNM131063 RDP131063:RDQ131063 QTT131063:QTU131063 QJX131063:QJY131063 QAB131063:QAC131063 PQF131063:PQG131063 PGJ131063:PGK131063 OWN131063:OWO131063 OMR131063:OMS131063 OCV131063:OCW131063 NSZ131063:NTA131063 NJD131063:NJE131063 MZH131063:MZI131063 MPL131063:MPM131063 MFP131063:MFQ131063 LVT131063:LVU131063 LLX131063:LLY131063 LCB131063:LCC131063 KSF131063:KSG131063 KIJ131063:KIK131063 JYN131063:JYO131063 JOR131063:JOS131063 JEV131063:JEW131063 IUZ131063:IVA131063 ILD131063:ILE131063 IBH131063:IBI131063 HRL131063:HRM131063 HHP131063:HHQ131063 GXT131063:GXU131063 GNX131063:GNY131063 GEB131063:GEC131063 FUF131063:FUG131063 FKJ131063:FKK131063 FAN131063:FAO131063 EQR131063:EQS131063 EGV131063:EGW131063 DWZ131063:DXA131063 DND131063:DNE131063 DDH131063:DDI131063 CTL131063:CTM131063 CJP131063:CJQ131063 BZT131063:BZU131063 BPX131063:BPY131063 BGB131063:BGC131063 AWF131063:AWG131063 AMJ131063:AMK131063 ACN131063:ACO131063 SR131063:SS131063 IV131063:IW131063 WVH65527:WVI65527 WLL65527:WLM65527 WBP65527:WBQ65527 VRT65527:VRU65527 VHX65527:VHY65527 UYB65527:UYC65527 UOF65527:UOG65527 UEJ65527:UEK65527 TUN65527:TUO65527 TKR65527:TKS65527 TAV65527:TAW65527 SQZ65527:SRA65527 SHD65527:SHE65527 RXH65527:RXI65527 RNL65527:RNM65527 RDP65527:RDQ65527 QTT65527:QTU65527 QJX65527:QJY65527 QAB65527:QAC65527 PQF65527:PQG65527 PGJ65527:PGK65527 OWN65527:OWO65527 OMR65527:OMS65527 OCV65527:OCW65527 NSZ65527:NTA65527 NJD65527:NJE65527 MZH65527:MZI65527 MPL65527:MPM65527 MFP65527:MFQ65527 LVT65527:LVU65527 LLX65527:LLY65527 LCB65527:LCC65527 KSF65527:KSG65527 KIJ65527:KIK65527 JYN65527:JYO65527 JOR65527:JOS65527 JEV65527:JEW65527 IUZ65527:IVA65527 ILD65527:ILE65527 IBH65527:IBI65527 HRL65527:HRM65527 HHP65527:HHQ65527 GXT65527:GXU65527 GNX65527:GNY65527 GEB65527:GEC65527 FUF65527:FUG65527 FKJ65527:FKK65527 FAN65527:FAO65527 EQR65527:EQS65527 EGV65527:EGW65527 DWZ65527:DXA65527 DND65527:DNE65527 DDH65527:DDI65527 CTL65527:CTM65527 CJP65527:CJQ65527 BZT65527:BZU65527 BPX65527:BPY65527 BGB65527:BGC65527 AWF65527:AWG65527 AMJ65527:AMK65527 ACN65527:ACO65527 SR65527:SS65527 IV65527:IW65527 G131063 G196599 G262135 G327671 G393207 G458743 G524279 G589815 G655351 G720887 G786423 G851959 G917495 G983031 G65527" xr:uid="{59A3417D-ADC0-4124-A752-70D1EC1B1F21}">
      <formula1>#REF!</formula1>
    </dataValidation>
    <dataValidation operator="greaterThanOrEqual" allowBlank="1" showInputMessage="1" showErrorMessage="1" sqref="IX65507 ST65507 ACP65507 AML65507 AWH65507 BGD65507 BPZ65507 BZV65507 CJR65507 CTN65507 DDJ65507 DNF65507 DXB65507 EGX65507 EQT65507 FAP65507 FKL65507 FUH65507 GED65507 GNZ65507 GXV65507 HHR65507 HRN65507 IBJ65507 ILF65507 IVB65507 JEX65507 JOT65507 JYP65507 KIL65507 KSH65507 LCD65507 LLZ65507 LVV65507 MFR65507 MPN65507 MZJ65507 NJF65507 NTB65507 OCX65507 OMT65507 OWP65507 PGL65507 PQH65507 QAD65507 QJZ65507 QTV65507 RDR65507 RNN65507 RXJ65507 SHF65507 SRB65507 TAX65507 TKT65507 TUP65507 UEL65507 UOH65507 UYD65507 VHZ65507 VRV65507 WBR65507 WLN65507 WVJ65507 IX131043 ST131043 ACP131043 AML131043 AWH131043 BGD131043 BPZ131043 BZV131043 CJR131043 CTN131043 DDJ131043 DNF131043 DXB131043 EGX131043 EQT131043 FAP131043 FKL131043 FUH131043 GED131043 GNZ131043 GXV131043 HHR131043 HRN131043 IBJ131043 ILF131043 IVB131043 JEX131043 JOT131043 JYP131043 KIL131043 KSH131043 LCD131043 LLZ131043 LVV131043 MFR131043 MPN131043 MZJ131043 NJF131043 NTB131043 OCX131043 OMT131043 OWP131043 PGL131043 PQH131043 QAD131043 QJZ131043 QTV131043 RDR131043 RNN131043 RXJ131043 SHF131043 SRB131043 TAX131043 TKT131043 TUP131043 UEL131043 UOH131043 UYD131043 VHZ131043 VRV131043 WBR131043 WLN131043 WVJ131043 IX196579 ST196579 ACP196579 AML196579 AWH196579 BGD196579 BPZ196579 BZV196579 CJR196579 CTN196579 DDJ196579 DNF196579 DXB196579 EGX196579 EQT196579 FAP196579 FKL196579 FUH196579 GED196579 GNZ196579 GXV196579 HHR196579 HRN196579 IBJ196579 ILF196579 IVB196579 JEX196579 JOT196579 JYP196579 KIL196579 KSH196579 LCD196579 LLZ196579 LVV196579 MFR196579 MPN196579 MZJ196579 NJF196579 NTB196579 OCX196579 OMT196579 OWP196579 PGL196579 PQH196579 QAD196579 QJZ196579 QTV196579 RDR196579 RNN196579 RXJ196579 SHF196579 SRB196579 TAX196579 TKT196579 TUP196579 UEL196579 UOH196579 UYD196579 VHZ196579 VRV196579 WBR196579 WLN196579 WVJ196579 IX262115 ST262115 ACP262115 AML262115 AWH262115 BGD262115 BPZ262115 BZV262115 CJR262115 CTN262115 DDJ262115 DNF262115 DXB262115 EGX262115 EQT262115 FAP262115 FKL262115 FUH262115 GED262115 GNZ262115 GXV262115 HHR262115 HRN262115 IBJ262115 ILF262115 IVB262115 JEX262115 JOT262115 JYP262115 KIL262115 KSH262115 LCD262115 LLZ262115 LVV262115 MFR262115 MPN262115 MZJ262115 NJF262115 NTB262115 OCX262115 OMT262115 OWP262115 PGL262115 PQH262115 QAD262115 QJZ262115 QTV262115 RDR262115 RNN262115 RXJ262115 SHF262115 SRB262115 TAX262115 TKT262115 TUP262115 UEL262115 UOH262115 UYD262115 VHZ262115 VRV262115 WBR262115 WLN262115 WVJ262115 IX327651 ST327651 ACP327651 AML327651 AWH327651 BGD327651 BPZ327651 BZV327651 CJR327651 CTN327651 DDJ327651 DNF327651 DXB327651 EGX327651 EQT327651 FAP327651 FKL327651 FUH327651 GED327651 GNZ327651 GXV327651 HHR327651 HRN327651 IBJ327651 ILF327651 IVB327651 JEX327651 JOT327651 JYP327651 KIL327651 KSH327651 LCD327651 LLZ327651 LVV327651 MFR327651 MPN327651 MZJ327651 NJF327651 NTB327651 OCX327651 OMT327651 OWP327651 PGL327651 PQH327651 QAD327651 QJZ327651 QTV327651 RDR327651 RNN327651 RXJ327651 SHF327651 SRB327651 TAX327651 TKT327651 TUP327651 UEL327651 UOH327651 UYD327651 VHZ327651 VRV327651 WBR327651 WLN327651 WVJ327651 IX393187 ST393187 ACP393187 AML393187 AWH393187 BGD393187 BPZ393187 BZV393187 CJR393187 CTN393187 DDJ393187 DNF393187 DXB393187 EGX393187 EQT393187 FAP393187 FKL393187 FUH393187 GED393187 GNZ393187 GXV393187 HHR393187 HRN393187 IBJ393187 ILF393187 IVB393187 JEX393187 JOT393187 JYP393187 KIL393187 KSH393187 LCD393187 LLZ393187 LVV393187 MFR393187 MPN393187 MZJ393187 NJF393187 NTB393187 OCX393187 OMT393187 OWP393187 PGL393187 PQH393187 QAD393187 QJZ393187 QTV393187 RDR393187 RNN393187 RXJ393187 SHF393187 SRB393187 TAX393187 TKT393187 TUP393187 UEL393187 UOH393187 UYD393187 VHZ393187 VRV393187 WBR393187 WLN393187 WVJ393187 IX458723 ST458723 ACP458723 AML458723 AWH458723 BGD458723 BPZ458723 BZV458723 CJR458723 CTN458723 DDJ458723 DNF458723 DXB458723 EGX458723 EQT458723 FAP458723 FKL458723 FUH458723 GED458723 GNZ458723 GXV458723 HHR458723 HRN458723 IBJ458723 ILF458723 IVB458723 JEX458723 JOT458723 JYP458723 KIL458723 KSH458723 LCD458723 LLZ458723 LVV458723 MFR458723 MPN458723 MZJ458723 NJF458723 NTB458723 OCX458723 OMT458723 OWP458723 PGL458723 PQH458723 QAD458723 QJZ458723 QTV458723 RDR458723 RNN458723 RXJ458723 SHF458723 SRB458723 TAX458723 TKT458723 TUP458723 UEL458723 UOH458723 UYD458723 VHZ458723 VRV458723 WBR458723 WLN458723 WVJ458723 IX524259 ST524259 ACP524259 AML524259 AWH524259 BGD524259 BPZ524259 BZV524259 CJR524259 CTN524259 DDJ524259 DNF524259 DXB524259 EGX524259 EQT524259 FAP524259 FKL524259 FUH524259 GED524259 GNZ524259 GXV524259 HHR524259 HRN524259 IBJ524259 ILF524259 IVB524259 JEX524259 JOT524259 JYP524259 KIL524259 KSH524259 LCD524259 LLZ524259 LVV524259 MFR524259 MPN524259 MZJ524259 NJF524259 NTB524259 OCX524259 OMT524259 OWP524259 PGL524259 PQH524259 QAD524259 QJZ524259 QTV524259 RDR524259 RNN524259 RXJ524259 SHF524259 SRB524259 TAX524259 TKT524259 TUP524259 UEL524259 UOH524259 UYD524259 VHZ524259 VRV524259 WBR524259 WLN524259 WVJ524259 IX589795 ST589795 ACP589795 AML589795 AWH589795 BGD589795 BPZ589795 BZV589795 CJR589795 CTN589795 DDJ589795 DNF589795 DXB589795 EGX589795 EQT589795 FAP589795 FKL589795 FUH589795 GED589795 GNZ589795 GXV589795 HHR589795 HRN589795 IBJ589795 ILF589795 IVB589795 JEX589795 JOT589795 JYP589795 KIL589795 KSH589795 LCD589795 LLZ589795 LVV589795 MFR589795 MPN589795 MZJ589795 NJF589795 NTB589795 OCX589795 OMT589795 OWP589795 PGL589795 PQH589795 QAD589795 QJZ589795 QTV589795 RDR589795 RNN589795 RXJ589795 SHF589795 SRB589795 TAX589795 TKT589795 TUP589795 UEL589795 UOH589795 UYD589795 VHZ589795 VRV589795 WBR589795 WLN589795 WVJ589795 IX655331 ST655331 ACP655331 AML655331 AWH655331 BGD655331 BPZ655331 BZV655331 CJR655331 CTN655331 DDJ655331 DNF655331 DXB655331 EGX655331 EQT655331 FAP655331 FKL655331 FUH655331 GED655331 GNZ655331 GXV655331 HHR655331 HRN655331 IBJ655331 ILF655331 IVB655331 JEX655331 JOT655331 JYP655331 KIL655331 KSH655331 LCD655331 LLZ655331 LVV655331 MFR655331 MPN655331 MZJ655331 NJF655331 NTB655331 OCX655331 OMT655331 OWP655331 PGL655331 PQH655331 QAD655331 QJZ655331 QTV655331 RDR655331 RNN655331 RXJ655331 SHF655331 SRB655331 TAX655331 TKT655331 TUP655331 UEL655331 UOH655331 UYD655331 VHZ655331 VRV655331 WBR655331 WLN655331 WVJ655331 IX720867 ST720867 ACP720867 AML720867 AWH720867 BGD720867 BPZ720867 BZV720867 CJR720867 CTN720867 DDJ720867 DNF720867 DXB720867 EGX720867 EQT720867 FAP720867 FKL720867 FUH720867 GED720867 GNZ720867 GXV720867 HHR720867 HRN720867 IBJ720867 ILF720867 IVB720867 JEX720867 JOT720867 JYP720867 KIL720867 KSH720867 LCD720867 LLZ720867 LVV720867 MFR720867 MPN720867 MZJ720867 NJF720867 NTB720867 OCX720867 OMT720867 OWP720867 PGL720867 PQH720867 QAD720867 QJZ720867 QTV720867 RDR720867 RNN720867 RXJ720867 SHF720867 SRB720867 TAX720867 TKT720867 TUP720867 UEL720867 UOH720867 UYD720867 VHZ720867 VRV720867 WBR720867 WLN720867 WVJ720867 IX786403 ST786403 ACP786403 AML786403 AWH786403 BGD786403 BPZ786403 BZV786403 CJR786403 CTN786403 DDJ786403 DNF786403 DXB786403 EGX786403 EQT786403 FAP786403 FKL786403 FUH786403 GED786403 GNZ786403 GXV786403 HHR786403 HRN786403 IBJ786403 ILF786403 IVB786403 JEX786403 JOT786403 JYP786403 KIL786403 KSH786403 LCD786403 LLZ786403 LVV786403 MFR786403 MPN786403 MZJ786403 NJF786403 NTB786403 OCX786403 OMT786403 OWP786403 PGL786403 PQH786403 QAD786403 QJZ786403 QTV786403 RDR786403 RNN786403 RXJ786403 SHF786403 SRB786403 TAX786403 TKT786403 TUP786403 UEL786403 UOH786403 UYD786403 VHZ786403 VRV786403 WBR786403 WLN786403 WVJ786403 IX851939 ST851939 ACP851939 AML851939 AWH851939 BGD851939 BPZ851939 BZV851939 CJR851939 CTN851939 DDJ851939 DNF851939 DXB851939 EGX851939 EQT851939 FAP851939 FKL851939 FUH851939 GED851939 GNZ851939 GXV851939 HHR851939 HRN851939 IBJ851939 ILF851939 IVB851939 JEX851939 JOT851939 JYP851939 KIL851939 KSH851939 LCD851939 LLZ851939 LVV851939 MFR851939 MPN851939 MZJ851939 NJF851939 NTB851939 OCX851939 OMT851939 OWP851939 PGL851939 PQH851939 QAD851939 QJZ851939 QTV851939 RDR851939 RNN851939 RXJ851939 SHF851939 SRB851939 TAX851939 TKT851939 TUP851939 UEL851939 UOH851939 UYD851939 VHZ851939 VRV851939 WBR851939 WLN851939 WVJ851939 IX917475 ST917475 ACP917475 AML917475 AWH917475 BGD917475 BPZ917475 BZV917475 CJR917475 CTN917475 DDJ917475 DNF917475 DXB917475 EGX917475 EQT917475 FAP917475 FKL917475 FUH917475 GED917475 GNZ917475 GXV917475 HHR917475 HRN917475 IBJ917475 ILF917475 IVB917475 JEX917475 JOT917475 JYP917475 KIL917475 KSH917475 LCD917475 LLZ917475 LVV917475 MFR917475 MPN917475 MZJ917475 NJF917475 NTB917475 OCX917475 OMT917475 OWP917475 PGL917475 PQH917475 QAD917475 QJZ917475 QTV917475 RDR917475 RNN917475 RXJ917475 SHF917475 SRB917475 TAX917475 TKT917475 TUP917475 UEL917475 UOH917475 UYD917475 VHZ917475 VRV917475 WBR917475 WLN917475 WVJ917475 IX983011 ST983011 ACP983011 AML983011 AWH983011 BGD983011 BPZ983011 BZV983011 CJR983011 CTN983011 DDJ983011 DNF983011 DXB983011 EGX983011 EQT983011 FAP983011 FKL983011 FUH983011 GED983011 GNZ983011 GXV983011 HHR983011 HRN983011 IBJ983011 ILF983011 IVB983011 JEX983011 JOT983011 JYP983011 KIL983011 KSH983011 LCD983011 LLZ983011 LVV983011 MFR983011 MPN983011 MZJ983011 NJF983011 NTB983011 OCX983011 OMT983011 OWP983011 PGL983011 PQH983011 QAD983011 QJZ983011 QTV983011 RDR983011 RNN983011 RXJ983011 SHF983011 SRB983011 TAX983011 TKT983011 TUP983011 UEL983011 UOH983011 UYD983011 VHZ983011 VRV983011 WBR983011 WLN983011 WVJ983011" xr:uid="{0587971B-3BD0-4E59-89B9-A3386D65D934}"/>
    <dataValidation type="decimal" operator="greaterThan" allowBlank="1" showInputMessage="1" showErrorMessage="1" sqref="IP983110:IX983110 SL983110:ST983110 ACH983110:ACP983110 AMD983110:AML983110 AVZ983110:AWH983110 BFV983110:BGD983110 BPR983110:BPZ983110 BZN983110:BZV983110 CJJ983110:CJR983110 CTF983110:CTN983110 DDB983110:DDJ983110 DMX983110:DNF983110 DWT983110:DXB983110 EGP983110:EGX983110 EQL983110:EQT983110 FAH983110:FAP983110 FKD983110:FKL983110 FTZ983110:FUH983110 GDV983110:GED983110 GNR983110:GNZ983110 GXN983110:GXV983110 HHJ983110:HHR983110 HRF983110:HRN983110 IBB983110:IBJ983110 IKX983110:ILF983110 IUT983110:IVB983110 JEP983110:JEX983110 JOL983110:JOT983110 JYH983110:JYP983110 KID983110:KIL983110 KRZ983110:KSH983110 LBV983110:LCD983110 LLR983110:LLZ983110 LVN983110:LVV983110 MFJ983110:MFR983110 MPF983110:MPN983110 MZB983110:MZJ983110 NIX983110:NJF983110 NST983110:NTB983110 OCP983110:OCX983110 OML983110:OMT983110 OWH983110:OWP983110 PGD983110:PGL983110 PPZ983110:PQH983110 PZV983110:QAD983110 QJR983110:QJZ983110 QTN983110:QTV983110 RDJ983110:RDR983110 RNF983110:RNN983110 RXB983110:RXJ983110 SGX983110:SHF983110 SQT983110:SRB983110 TAP983110:TAX983110 TKL983110:TKT983110 TUH983110:TUP983110 UED983110:UEL983110 UNZ983110:UOH983110 UXV983110:UYD983110 VHR983110:VHZ983110 VRN983110:VRV983110 WBJ983110:WBR983110 WLF983110:WLN983110 WVB983110:WVJ983110 IP65606:IX65606 SL65606:ST65606 ACH65606:ACP65606 AMD65606:AML65606 AVZ65606:AWH65606 BFV65606:BGD65606 BPR65606:BPZ65606 BZN65606:BZV65606 CJJ65606:CJR65606 CTF65606:CTN65606 DDB65606:DDJ65606 DMX65606:DNF65606 DWT65606:DXB65606 EGP65606:EGX65606 EQL65606:EQT65606 FAH65606:FAP65606 FKD65606:FKL65606 FTZ65606:FUH65606 GDV65606:GED65606 GNR65606:GNZ65606 GXN65606:GXV65606 HHJ65606:HHR65606 HRF65606:HRN65606 IBB65606:IBJ65606 IKX65606:ILF65606 IUT65606:IVB65606 JEP65606:JEX65606 JOL65606:JOT65606 JYH65606:JYP65606 KID65606:KIL65606 KRZ65606:KSH65606 LBV65606:LCD65606 LLR65606:LLZ65606 LVN65606:LVV65606 MFJ65606:MFR65606 MPF65606:MPN65606 MZB65606:MZJ65606 NIX65606:NJF65606 NST65606:NTB65606 OCP65606:OCX65606 OML65606:OMT65606 OWH65606:OWP65606 PGD65606:PGL65606 PPZ65606:PQH65606 PZV65606:QAD65606 QJR65606:QJZ65606 QTN65606:QTV65606 RDJ65606:RDR65606 RNF65606:RNN65606 RXB65606:RXJ65606 SGX65606:SHF65606 SQT65606:SRB65606 TAP65606:TAX65606 TKL65606:TKT65606 TUH65606:TUP65606 UED65606:UEL65606 UNZ65606:UOH65606 UXV65606:UYD65606 VHR65606:VHZ65606 VRN65606:VRV65606 WBJ65606:WBR65606 WLF65606:WLN65606 WVB65606:WVJ65606 IP131142:IX131142 SL131142:ST131142 ACH131142:ACP131142 AMD131142:AML131142 AVZ131142:AWH131142 BFV131142:BGD131142 BPR131142:BPZ131142 BZN131142:BZV131142 CJJ131142:CJR131142 CTF131142:CTN131142 DDB131142:DDJ131142 DMX131142:DNF131142 DWT131142:DXB131142 EGP131142:EGX131142 EQL131142:EQT131142 FAH131142:FAP131142 FKD131142:FKL131142 FTZ131142:FUH131142 GDV131142:GED131142 GNR131142:GNZ131142 GXN131142:GXV131142 HHJ131142:HHR131142 HRF131142:HRN131142 IBB131142:IBJ131142 IKX131142:ILF131142 IUT131142:IVB131142 JEP131142:JEX131142 JOL131142:JOT131142 JYH131142:JYP131142 KID131142:KIL131142 KRZ131142:KSH131142 LBV131142:LCD131142 LLR131142:LLZ131142 LVN131142:LVV131142 MFJ131142:MFR131142 MPF131142:MPN131142 MZB131142:MZJ131142 NIX131142:NJF131142 NST131142:NTB131142 OCP131142:OCX131142 OML131142:OMT131142 OWH131142:OWP131142 PGD131142:PGL131142 PPZ131142:PQH131142 PZV131142:QAD131142 QJR131142:QJZ131142 QTN131142:QTV131142 RDJ131142:RDR131142 RNF131142:RNN131142 RXB131142:RXJ131142 SGX131142:SHF131142 SQT131142:SRB131142 TAP131142:TAX131142 TKL131142:TKT131142 TUH131142:TUP131142 UED131142:UEL131142 UNZ131142:UOH131142 UXV131142:UYD131142 VHR131142:VHZ131142 VRN131142:VRV131142 WBJ131142:WBR131142 WLF131142:WLN131142 WVB131142:WVJ131142 IP196678:IX196678 SL196678:ST196678 ACH196678:ACP196678 AMD196678:AML196678 AVZ196678:AWH196678 BFV196678:BGD196678 BPR196678:BPZ196678 BZN196678:BZV196678 CJJ196678:CJR196678 CTF196678:CTN196678 DDB196678:DDJ196678 DMX196678:DNF196678 DWT196678:DXB196678 EGP196678:EGX196678 EQL196678:EQT196678 FAH196678:FAP196678 FKD196678:FKL196678 FTZ196678:FUH196678 GDV196678:GED196678 GNR196678:GNZ196678 GXN196678:GXV196678 HHJ196678:HHR196678 HRF196678:HRN196678 IBB196678:IBJ196678 IKX196678:ILF196678 IUT196678:IVB196678 JEP196678:JEX196678 JOL196678:JOT196678 JYH196678:JYP196678 KID196678:KIL196678 KRZ196678:KSH196678 LBV196678:LCD196678 LLR196678:LLZ196678 LVN196678:LVV196678 MFJ196678:MFR196678 MPF196678:MPN196678 MZB196678:MZJ196678 NIX196678:NJF196678 NST196678:NTB196678 OCP196678:OCX196678 OML196678:OMT196678 OWH196678:OWP196678 PGD196678:PGL196678 PPZ196678:PQH196678 PZV196678:QAD196678 QJR196678:QJZ196678 QTN196678:QTV196678 RDJ196678:RDR196678 RNF196678:RNN196678 RXB196678:RXJ196678 SGX196678:SHF196678 SQT196678:SRB196678 TAP196678:TAX196678 TKL196678:TKT196678 TUH196678:TUP196678 UED196678:UEL196678 UNZ196678:UOH196678 UXV196678:UYD196678 VHR196678:VHZ196678 VRN196678:VRV196678 WBJ196678:WBR196678 WLF196678:WLN196678 WVB196678:WVJ196678 IP262214:IX262214 SL262214:ST262214 ACH262214:ACP262214 AMD262214:AML262214 AVZ262214:AWH262214 BFV262214:BGD262214 BPR262214:BPZ262214 BZN262214:BZV262214 CJJ262214:CJR262214 CTF262214:CTN262214 DDB262214:DDJ262214 DMX262214:DNF262214 DWT262214:DXB262214 EGP262214:EGX262214 EQL262214:EQT262214 FAH262214:FAP262214 FKD262214:FKL262214 FTZ262214:FUH262214 GDV262214:GED262214 GNR262214:GNZ262214 GXN262214:GXV262214 HHJ262214:HHR262214 HRF262214:HRN262214 IBB262214:IBJ262214 IKX262214:ILF262214 IUT262214:IVB262214 JEP262214:JEX262214 JOL262214:JOT262214 JYH262214:JYP262214 KID262214:KIL262214 KRZ262214:KSH262214 LBV262214:LCD262214 LLR262214:LLZ262214 LVN262214:LVV262214 MFJ262214:MFR262214 MPF262214:MPN262214 MZB262214:MZJ262214 NIX262214:NJF262214 NST262214:NTB262214 OCP262214:OCX262214 OML262214:OMT262214 OWH262214:OWP262214 PGD262214:PGL262214 PPZ262214:PQH262214 PZV262214:QAD262214 QJR262214:QJZ262214 QTN262214:QTV262214 RDJ262214:RDR262214 RNF262214:RNN262214 RXB262214:RXJ262214 SGX262214:SHF262214 SQT262214:SRB262214 TAP262214:TAX262214 TKL262214:TKT262214 TUH262214:TUP262214 UED262214:UEL262214 UNZ262214:UOH262214 UXV262214:UYD262214 VHR262214:VHZ262214 VRN262214:VRV262214 WBJ262214:WBR262214 WLF262214:WLN262214 WVB262214:WVJ262214 IP327750:IX327750 SL327750:ST327750 ACH327750:ACP327750 AMD327750:AML327750 AVZ327750:AWH327750 BFV327750:BGD327750 BPR327750:BPZ327750 BZN327750:BZV327750 CJJ327750:CJR327750 CTF327750:CTN327750 DDB327750:DDJ327750 DMX327750:DNF327750 DWT327750:DXB327750 EGP327750:EGX327750 EQL327750:EQT327750 FAH327750:FAP327750 FKD327750:FKL327750 FTZ327750:FUH327750 GDV327750:GED327750 GNR327750:GNZ327750 GXN327750:GXV327750 HHJ327750:HHR327750 HRF327750:HRN327750 IBB327750:IBJ327750 IKX327750:ILF327750 IUT327750:IVB327750 JEP327750:JEX327750 JOL327750:JOT327750 JYH327750:JYP327750 KID327750:KIL327750 KRZ327750:KSH327750 LBV327750:LCD327750 LLR327750:LLZ327750 LVN327750:LVV327750 MFJ327750:MFR327750 MPF327750:MPN327750 MZB327750:MZJ327750 NIX327750:NJF327750 NST327750:NTB327750 OCP327750:OCX327750 OML327750:OMT327750 OWH327750:OWP327750 PGD327750:PGL327750 PPZ327750:PQH327750 PZV327750:QAD327750 QJR327750:QJZ327750 QTN327750:QTV327750 RDJ327750:RDR327750 RNF327750:RNN327750 RXB327750:RXJ327750 SGX327750:SHF327750 SQT327750:SRB327750 TAP327750:TAX327750 TKL327750:TKT327750 TUH327750:TUP327750 UED327750:UEL327750 UNZ327750:UOH327750 UXV327750:UYD327750 VHR327750:VHZ327750 VRN327750:VRV327750 WBJ327750:WBR327750 WLF327750:WLN327750 WVB327750:WVJ327750 IP393286:IX393286 SL393286:ST393286 ACH393286:ACP393286 AMD393286:AML393286 AVZ393286:AWH393286 BFV393286:BGD393286 BPR393286:BPZ393286 BZN393286:BZV393286 CJJ393286:CJR393286 CTF393286:CTN393286 DDB393286:DDJ393286 DMX393286:DNF393286 DWT393286:DXB393286 EGP393286:EGX393286 EQL393286:EQT393286 FAH393286:FAP393286 FKD393286:FKL393286 FTZ393286:FUH393286 GDV393286:GED393286 GNR393286:GNZ393286 GXN393286:GXV393286 HHJ393286:HHR393286 HRF393286:HRN393286 IBB393286:IBJ393286 IKX393286:ILF393286 IUT393286:IVB393286 JEP393286:JEX393286 JOL393286:JOT393286 JYH393286:JYP393286 KID393286:KIL393286 KRZ393286:KSH393286 LBV393286:LCD393286 LLR393286:LLZ393286 LVN393286:LVV393286 MFJ393286:MFR393286 MPF393286:MPN393286 MZB393286:MZJ393286 NIX393286:NJF393286 NST393286:NTB393286 OCP393286:OCX393286 OML393286:OMT393286 OWH393286:OWP393286 PGD393286:PGL393286 PPZ393286:PQH393286 PZV393286:QAD393286 QJR393286:QJZ393286 QTN393286:QTV393286 RDJ393286:RDR393286 RNF393286:RNN393286 RXB393286:RXJ393286 SGX393286:SHF393286 SQT393286:SRB393286 TAP393286:TAX393286 TKL393286:TKT393286 TUH393286:TUP393286 UED393286:UEL393286 UNZ393286:UOH393286 UXV393286:UYD393286 VHR393286:VHZ393286 VRN393286:VRV393286 WBJ393286:WBR393286 WLF393286:WLN393286 WVB393286:WVJ393286 IP458822:IX458822 SL458822:ST458822 ACH458822:ACP458822 AMD458822:AML458822 AVZ458822:AWH458822 BFV458822:BGD458822 BPR458822:BPZ458822 BZN458822:BZV458822 CJJ458822:CJR458822 CTF458822:CTN458822 DDB458822:DDJ458822 DMX458822:DNF458822 DWT458822:DXB458822 EGP458822:EGX458822 EQL458822:EQT458822 FAH458822:FAP458822 FKD458822:FKL458822 FTZ458822:FUH458822 GDV458822:GED458822 GNR458822:GNZ458822 GXN458822:GXV458822 HHJ458822:HHR458822 HRF458822:HRN458822 IBB458822:IBJ458822 IKX458822:ILF458822 IUT458822:IVB458822 JEP458822:JEX458822 JOL458822:JOT458822 JYH458822:JYP458822 KID458822:KIL458822 KRZ458822:KSH458822 LBV458822:LCD458822 LLR458822:LLZ458822 LVN458822:LVV458822 MFJ458822:MFR458822 MPF458822:MPN458822 MZB458822:MZJ458822 NIX458822:NJF458822 NST458822:NTB458822 OCP458822:OCX458822 OML458822:OMT458822 OWH458822:OWP458822 PGD458822:PGL458822 PPZ458822:PQH458822 PZV458822:QAD458822 QJR458822:QJZ458822 QTN458822:QTV458822 RDJ458822:RDR458822 RNF458822:RNN458822 RXB458822:RXJ458822 SGX458822:SHF458822 SQT458822:SRB458822 TAP458822:TAX458822 TKL458822:TKT458822 TUH458822:TUP458822 UED458822:UEL458822 UNZ458822:UOH458822 UXV458822:UYD458822 VHR458822:VHZ458822 VRN458822:VRV458822 WBJ458822:WBR458822 WLF458822:WLN458822 WVB458822:WVJ458822 IP524358:IX524358 SL524358:ST524358 ACH524358:ACP524358 AMD524358:AML524358 AVZ524358:AWH524358 BFV524358:BGD524358 BPR524358:BPZ524358 BZN524358:BZV524358 CJJ524358:CJR524358 CTF524358:CTN524358 DDB524358:DDJ524358 DMX524358:DNF524358 DWT524358:DXB524358 EGP524358:EGX524358 EQL524358:EQT524358 FAH524358:FAP524358 FKD524358:FKL524358 FTZ524358:FUH524358 GDV524358:GED524358 GNR524358:GNZ524358 GXN524358:GXV524358 HHJ524358:HHR524358 HRF524358:HRN524358 IBB524358:IBJ524358 IKX524358:ILF524358 IUT524358:IVB524358 JEP524358:JEX524358 JOL524358:JOT524358 JYH524358:JYP524358 KID524358:KIL524358 KRZ524358:KSH524358 LBV524358:LCD524358 LLR524358:LLZ524358 LVN524358:LVV524358 MFJ524358:MFR524358 MPF524358:MPN524358 MZB524358:MZJ524358 NIX524358:NJF524358 NST524358:NTB524358 OCP524358:OCX524358 OML524358:OMT524358 OWH524358:OWP524358 PGD524358:PGL524358 PPZ524358:PQH524358 PZV524358:QAD524358 QJR524358:QJZ524358 QTN524358:QTV524358 RDJ524358:RDR524358 RNF524358:RNN524358 RXB524358:RXJ524358 SGX524358:SHF524358 SQT524358:SRB524358 TAP524358:TAX524358 TKL524358:TKT524358 TUH524358:TUP524358 UED524358:UEL524358 UNZ524358:UOH524358 UXV524358:UYD524358 VHR524358:VHZ524358 VRN524358:VRV524358 WBJ524358:WBR524358 WLF524358:WLN524358 WVB524358:WVJ524358 IP589894:IX589894 SL589894:ST589894 ACH589894:ACP589894 AMD589894:AML589894 AVZ589894:AWH589894 BFV589894:BGD589894 BPR589894:BPZ589894 BZN589894:BZV589894 CJJ589894:CJR589894 CTF589894:CTN589894 DDB589894:DDJ589894 DMX589894:DNF589894 DWT589894:DXB589894 EGP589894:EGX589894 EQL589894:EQT589894 FAH589894:FAP589894 FKD589894:FKL589894 FTZ589894:FUH589894 GDV589894:GED589894 GNR589894:GNZ589894 GXN589894:GXV589894 HHJ589894:HHR589894 HRF589894:HRN589894 IBB589894:IBJ589894 IKX589894:ILF589894 IUT589894:IVB589894 JEP589894:JEX589894 JOL589894:JOT589894 JYH589894:JYP589894 KID589894:KIL589894 KRZ589894:KSH589894 LBV589894:LCD589894 LLR589894:LLZ589894 LVN589894:LVV589894 MFJ589894:MFR589894 MPF589894:MPN589894 MZB589894:MZJ589894 NIX589894:NJF589894 NST589894:NTB589894 OCP589894:OCX589894 OML589894:OMT589894 OWH589894:OWP589894 PGD589894:PGL589894 PPZ589894:PQH589894 PZV589894:QAD589894 QJR589894:QJZ589894 QTN589894:QTV589894 RDJ589894:RDR589894 RNF589894:RNN589894 RXB589894:RXJ589894 SGX589894:SHF589894 SQT589894:SRB589894 TAP589894:TAX589894 TKL589894:TKT589894 TUH589894:TUP589894 UED589894:UEL589894 UNZ589894:UOH589894 UXV589894:UYD589894 VHR589894:VHZ589894 VRN589894:VRV589894 WBJ589894:WBR589894 WLF589894:WLN589894 WVB589894:WVJ589894 IP655430:IX655430 SL655430:ST655430 ACH655430:ACP655430 AMD655430:AML655430 AVZ655430:AWH655430 BFV655430:BGD655430 BPR655430:BPZ655430 BZN655430:BZV655430 CJJ655430:CJR655430 CTF655430:CTN655430 DDB655430:DDJ655430 DMX655430:DNF655430 DWT655430:DXB655430 EGP655430:EGX655430 EQL655430:EQT655430 FAH655430:FAP655430 FKD655430:FKL655430 FTZ655430:FUH655430 GDV655430:GED655430 GNR655430:GNZ655430 GXN655430:GXV655430 HHJ655430:HHR655430 HRF655430:HRN655430 IBB655430:IBJ655430 IKX655430:ILF655430 IUT655430:IVB655430 JEP655430:JEX655430 JOL655430:JOT655430 JYH655430:JYP655430 KID655430:KIL655430 KRZ655430:KSH655430 LBV655430:LCD655430 LLR655430:LLZ655430 LVN655430:LVV655430 MFJ655430:MFR655430 MPF655430:MPN655430 MZB655430:MZJ655430 NIX655430:NJF655430 NST655430:NTB655430 OCP655430:OCX655430 OML655430:OMT655430 OWH655430:OWP655430 PGD655430:PGL655430 PPZ655430:PQH655430 PZV655430:QAD655430 QJR655430:QJZ655430 QTN655430:QTV655430 RDJ655430:RDR655430 RNF655430:RNN655430 RXB655430:RXJ655430 SGX655430:SHF655430 SQT655430:SRB655430 TAP655430:TAX655430 TKL655430:TKT655430 TUH655430:TUP655430 UED655430:UEL655430 UNZ655430:UOH655430 UXV655430:UYD655430 VHR655430:VHZ655430 VRN655430:VRV655430 WBJ655430:WBR655430 WLF655430:WLN655430 WVB655430:WVJ655430 IP720966:IX720966 SL720966:ST720966 ACH720966:ACP720966 AMD720966:AML720966 AVZ720966:AWH720966 BFV720966:BGD720966 BPR720966:BPZ720966 BZN720966:BZV720966 CJJ720966:CJR720966 CTF720966:CTN720966 DDB720966:DDJ720966 DMX720966:DNF720966 DWT720966:DXB720966 EGP720966:EGX720966 EQL720966:EQT720966 FAH720966:FAP720966 FKD720966:FKL720966 FTZ720966:FUH720966 GDV720966:GED720966 GNR720966:GNZ720966 GXN720966:GXV720966 HHJ720966:HHR720966 HRF720966:HRN720966 IBB720966:IBJ720966 IKX720966:ILF720966 IUT720966:IVB720966 JEP720966:JEX720966 JOL720966:JOT720966 JYH720966:JYP720966 KID720966:KIL720966 KRZ720966:KSH720966 LBV720966:LCD720966 LLR720966:LLZ720966 LVN720966:LVV720966 MFJ720966:MFR720966 MPF720966:MPN720966 MZB720966:MZJ720966 NIX720966:NJF720966 NST720966:NTB720966 OCP720966:OCX720966 OML720966:OMT720966 OWH720966:OWP720966 PGD720966:PGL720966 PPZ720966:PQH720966 PZV720966:QAD720966 QJR720966:QJZ720966 QTN720966:QTV720966 RDJ720966:RDR720966 RNF720966:RNN720966 RXB720966:RXJ720966 SGX720966:SHF720966 SQT720966:SRB720966 TAP720966:TAX720966 TKL720966:TKT720966 TUH720966:TUP720966 UED720966:UEL720966 UNZ720966:UOH720966 UXV720966:UYD720966 VHR720966:VHZ720966 VRN720966:VRV720966 WBJ720966:WBR720966 WLF720966:WLN720966 WVB720966:WVJ720966 IP786502:IX786502 SL786502:ST786502 ACH786502:ACP786502 AMD786502:AML786502 AVZ786502:AWH786502 BFV786502:BGD786502 BPR786502:BPZ786502 BZN786502:BZV786502 CJJ786502:CJR786502 CTF786502:CTN786502 DDB786502:DDJ786502 DMX786502:DNF786502 DWT786502:DXB786502 EGP786502:EGX786502 EQL786502:EQT786502 FAH786502:FAP786502 FKD786502:FKL786502 FTZ786502:FUH786502 GDV786502:GED786502 GNR786502:GNZ786502 GXN786502:GXV786502 HHJ786502:HHR786502 HRF786502:HRN786502 IBB786502:IBJ786502 IKX786502:ILF786502 IUT786502:IVB786502 JEP786502:JEX786502 JOL786502:JOT786502 JYH786502:JYP786502 KID786502:KIL786502 KRZ786502:KSH786502 LBV786502:LCD786502 LLR786502:LLZ786502 LVN786502:LVV786502 MFJ786502:MFR786502 MPF786502:MPN786502 MZB786502:MZJ786502 NIX786502:NJF786502 NST786502:NTB786502 OCP786502:OCX786502 OML786502:OMT786502 OWH786502:OWP786502 PGD786502:PGL786502 PPZ786502:PQH786502 PZV786502:QAD786502 QJR786502:QJZ786502 QTN786502:QTV786502 RDJ786502:RDR786502 RNF786502:RNN786502 RXB786502:RXJ786502 SGX786502:SHF786502 SQT786502:SRB786502 TAP786502:TAX786502 TKL786502:TKT786502 TUH786502:TUP786502 UED786502:UEL786502 UNZ786502:UOH786502 UXV786502:UYD786502 VHR786502:VHZ786502 VRN786502:VRV786502 WBJ786502:WBR786502 WLF786502:WLN786502 WVB786502:WVJ786502 IP852038:IX852038 SL852038:ST852038 ACH852038:ACP852038 AMD852038:AML852038 AVZ852038:AWH852038 BFV852038:BGD852038 BPR852038:BPZ852038 BZN852038:BZV852038 CJJ852038:CJR852038 CTF852038:CTN852038 DDB852038:DDJ852038 DMX852038:DNF852038 DWT852038:DXB852038 EGP852038:EGX852038 EQL852038:EQT852038 FAH852038:FAP852038 FKD852038:FKL852038 FTZ852038:FUH852038 GDV852038:GED852038 GNR852038:GNZ852038 GXN852038:GXV852038 HHJ852038:HHR852038 HRF852038:HRN852038 IBB852038:IBJ852038 IKX852038:ILF852038 IUT852038:IVB852038 JEP852038:JEX852038 JOL852038:JOT852038 JYH852038:JYP852038 KID852038:KIL852038 KRZ852038:KSH852038 LBV852038:LCD852038 LLR852038:LLZ852038 LVN852038:LVV852038 MFJ852038:MFR852038 MPF852038:MPN852038 MZB852038:MZJ852038 NIX852038:NJF852038 NST852038:NTB852038 OCP852038:OCX852038 OML852038:OMT852038 OWH852038:OWP852038 PGD852038:PGL852038 PPZ852038:PQH852038 PZV852038:QAD852038 QJR852038:QJZ852038 QTN852038:QTV852038 RDJ852038:RDR852038 RNF852038:RNN852038 RXB852038:RXJ852038 SGX852038:SHF852038 SQT852038:SRB852038 TAP852038:TAX852038 TKL852038:TKT852038 TUH852038:TUP852038 UED852038:UEL852038 UNZ852038:UOH852038 UXV852038:UYD852038 VHR852038:VHZ852038 VRN852038:VRV852038 WBJ852038:WBR852038 WLF852038:WLN852038 WVB852038:WVJ852038 IP917574:IX917574 SL917574:ST917574 ACH917574:ACP917574 AMD917574:AML917574 AVZ917574:AWH917574 BFV917574:BGD917574 BPR917574:BPZ917574 BZN917574:BZV917574 CJJ917574:CJR917574 CTF917574:CTN917574 DDB917574:DDJ917574 DMX917574:DNF917574 DWT917574:DXB917574 EGP917574:EGX917574 EQL917574:EQT917574 FAH917574:FAP917574 FKD917574:FKL917574 FTZ917574:FUH917574 GDV917574:GED917574 GNR917574:GNZ917574 GXN917574:GXV917574 HHJ917574:HHR917574 HRF917574:HRN917574 IBB917574:IBJ917574 IKX917574:ILF917574 IUT917574:IVB917574 JEP917574:JEX917574 JOL917574:JOT917574 JYH917574:JYP917574 KID917574:KIL917574 KRZ917574:KSH917574 LBV917574:LCD917574 LLR917574:LLZ917574 LVN917574:LVV917574 MFJ917574:MFR917574 MPF917574:MPN917574 MZB917574:MZJ917574 NIX917574:NJF917574 NST917574:NTB917574 OCP917574:OCX917574 OML917574:OMT917574 OWH917574:OWP917574 PGD917574:PGL917574 PPZ917574:PQH917574 PZV917574:QAD917574 QJR917574:QJZ917574 QTN917574:QTV917574 RDJ917574:RDR917574 RNF917574:RNN917574 RXB917574:RXJ917574 SGX917574:SHF917574 SQT917574:SRB917574 TAP917574:TAX917574 TKL917574:TKT917574 TUH917574:TUP917574 UED917574:UEL917574 UNZ917574:UOH917574 UXV917574:UYD917574 VHR917574:VHZ917574 VRN917574:VRV917574 WBJ917574:WBR917574 WLF917574:WLN917574 WVB917574:WVJ917574 C983110:G983110 C917574:G917574 C852038:G852038 C786502:G786502 C720966:G720966 C655430:G655430 C589894:G589894 C524358:G524358 C458822:G458822 C393286:G393286 C327750:G327750 C262214:G262214 C196678:G196678 C131142:G131142 C65606:G65606" xr:uid="{12732B25-5073-4071-A409-CE17267D5B2C}">
      <formula1>0</formula1>
    </dataValidation>
    <dataValidation type="decimal" operator="greaterThanOrEqual" allowBlank="1" showInputMessage="1" showErrorMessage="1" sqref="C65605:E65605 IP65605:IR65605 SL65605:SN65605 ACH65605:ACJ65605 AMD65605:AMF65605 AVZ65605:AWB65605 BFV65605:BFX65605 BPR65605:BPT65605 BZN65605:BZP65605 CJJ65605:CJL65605 CTF65605:CTH65605 DDB65605:DDD65605 DMX65605:DMZ65605 DWT65605:DWV65605 EGP65605:EGR65605 EQL65605:EQN65605 FAH65605:FAJ65605 FKD65605:FKF65605 FTZ65605:FUB65605 GDV65605:GDX65605 GNR65605:GNT65605 GXN65605:GXP65605 HHJ65605:HHL65605 HRF65605:HRH65605 IBB65605:IBD65605 IKX65605:IKZ65605 IUT65605:IUV65605 JEP65605:JER65605 JOL65605:JON65605 JYH65605:JYJ65605 KID65605:KIF65605 KRZ65605:KSB65605 LBV65605:LBX65605 LLR65605:LLT65605 LVN65605:LVP65605 MFJ65605:MFL65605 MPF65605:MPH65605 MZB65605:MZD65605 NIX65605:NIZ65605 NST65605:NSV65605 OCP65605:OCR65605 OML65605:OMN65605 OWH65605:OWJ65605 PGD65605:PGF65605 PPZ65605:PQB65605 PZV65605:PZX65605 QJR65605:QJT65605 QTN65605:QTP65605 RDJ65605:RDL65605 RNF65605:RNH65605 RXB65605:RXD65605 SGX65605:SGZ65605 SQT65605:SQV65605 TAP65605:TAR65605 TKL65605:TKN65605 TUH65605:TUJ65605 UED65605:UEF65605 UNZ65605:UOB65605 UXV65605:UXX65605 VHR65605:VHT65605 VRN65605:VRP65605 WBJ65605:WBL65605 WLF65605:WLH65605 WVB65605:WVD65605 C131141:E131141 IP131141:IR131141 SL131141:SN131141 ACH131141:ACJ131141 AMD131141:AMF131141 AVZ131141:AWB131141 BFV131141:BFX131141 BPR131141:BPT131141 BZN131141:BZP131141 CJJ131141:CJL131141 CTF131141:CTH131141 DDB131141:DDD131141 DMX131141:DMZ131141 DWT131141:DWV131141 EGP131141:EGR131141 EQL131141:EQN131141 FAH131141:FAJ131141 FKD131141:FKF131141 FTZ131141:FUB131141 GDV131141:GDX131141 GNR131141:GNT131141 GXN131141:GXP131141 HHJ131141:HHL131141 HRF131141:HRH131141 IBB131141:IBD131141 IKX131141:IKZ131141 IUT131141:IUV131141 JEP131141:JER131141 JOL131141:JON131141 JYH131141:JYJ131141 KID131141:KIF131141 KRZ131141:KSB131141 LBV131141:LBX131141 LLR131141:LLT131141 LVN131141:LVP131141 MFJ131141:MFL131141 MPF131141:MPH131141 MZB131141:MZD131141 NIX131141:NIZ131141 NST131141:NSV131141 OCP131141:OCR131141 OML131141:OMN131141 OWH131141:OWJ131141 PGD131141:PGF131141 PPZ131141:PQB131141 PZV131141:PZX131141 QJR131141:QJT131141 QTN131141:QTP131141 RDJ131141:RDL131141 RNF131141:RNH131141 RXB131141:RXD131141 SGX131141:SGZ131141 SQT131141:SQV131141 TAP131141:TAR131141 TKL131141:TKN131141 TUH131141:TUJ131141 UED131141:UEF131141 UNZ131141:UOB131141 UXV131141:UXX131141 VHR131141:VHT131141 VRN131141:VRP131141 WBJ131141:WBL131141 WLF131141:WLH131141 WVB131141:WVD131141 C196677:E196677 IP196677:IR196677 SL196677:SN196677 ACH196677:ACJ196677 AMD196677:AMF196677 AVZ196677:AWB196677 BFV196677:BFX196677 BPR196677:BPT196677 BZN196677:BZP196677 CJJ196677:CJL196677 CTF196677:CTH196677 DDB196677:DDD196677 DMX196677:DMZ196677 DWT196677:DWV196677 EGP196677:EGR196677 EQL196677:EQN196677 FAH196677:FAJ196677 FKD196677:FKF196677 FTZ196677:FUB196677 GDV196677:GDX196677 GNR196677:GNT196677 GXN196677:GXP196677 HHJ196677:HHL196677 HRF196677:HRH196677 IBB196677:IBD196677 IKX196677:IKZ196677 IUT196677:IUV196677 JEP196677:JER196677 JOL196677:JON196677 JYH196677:JYJ196677 KID196677:KIF196677 KRZ196677:KSB196677 LBV196677:LBX196677 LLR196677:LLT196677 LVN196677:LVP196677 MFJ196677:MFL196677 MPF196677:MPH196677 MZB196677:MZD196677 NIX196677:NIZ196677 NST196677:NSV196677 OCP196677:OCR196677 OML196677:OMN196677 OWH196677:OWJ196677 PGD196677:PGF196677 PPZ196677:PQB196677 PZV196677:PZX196677 QJR196677:QJT196677 QTN196677:QTP196677 RDJ196677:RDL196677 RNF196677:RNH196677 RXB196677:RXD196677 SGX196677:SGZ196677 SQT196677:SQV196677 TAP196677:TAR196677 TKL196677:TKN196677 TUH196677:TUJ196677 UED196677:UEF196677 UNZ196677:UOB196677 UXV196677:UXX196677 VHR196677:VHT196677 VRN196677:VRP196677 WBJ196677:WBL196677 WLF196677:WLH196677 WVB196677:WVD196677 C262213:E262213 IP262213:IR262213 SL262213:SN262213 ACH262213:ACJ262213 AMD262213:AMF262213 AVZ262213:AWB262213 BFV262213:BFX262213 BPR262213:BPT262213 BZN262213:BZP262213 CJJ262213:CJL262213 CTF262213:CTH262213 DDB262213:DDD262213 DMX262213:DMZ262213 DWT262213:DWV262213 EGP262213:EGR262213 EQL262213:EQN262213 FAH262213:FAJ262213 FKD262213:FKF262213 FTZ262213:FUB262213 GDV262213:GDX262213 GNR262213:GNT262213 GXN262213:GXP262213 HHJ262213:HHL262213 HRF262213:HRH262213 IBB262213:IBD262213 IKX262213:IKZ262213 IUT262213:IUV262213 JEP262213:JER262213 JOL262213:JON262213 JYH262213:JYJ262213 KID262213:KIF262213 KRZ262213:KSB262213 LBV262213:LBX262213 LLR262213:LLT262213 LVN262213:LVP262213 MFJ262213:MFL262213 MPF262213:MPH262213 MZB262213:MZD262213 NIX262213:NIZ262213 NST262213:NSV262213 OCP262213:OCR262213 OML262213:OMN262213 OWH262213:OWJ262213 PGD262213:PGF262213 PPZ262213:PQB262213 PZV262213:PZX262213 QJR262213:QJT262213 QTN262213:QTP262213 RDJ262213:RDL262213 RNF262213:RNH262213 RXB262213:RXD262213 SGX262213:SGZ262213 SQT262213:SQV262213 TAP262213:TAR262213 TKL262213:TKN262213 TUH262213:TUJ262213 UED262213:UEF262213 UNZ262213:UOB262213 UXV262213:UXX262213 VHR262213:VHT262213 VRN262213:VRP262213 WBJ262213:WBL262213 WLF262213:WLH262213 WVB262213:WVD262213 C327749:E327749 IP327749:IR327749 SL327749:SN327749 ACH327749:ACJ327749 AMD327749:AMF327749 AVZ327749:AWB327749 BFV327749:BFX327749 BPR327749:BPT327749 BZN327749:BZP327749 CJJ327749:CJL327749 CTF327749:CTH327749 DDB327749:DDD327749 DMX327749:DMZ327749 DWT327749:DWV327749 EGP327749:EGR327749 EQL327749:EQN327749 FAH327749:FAJ327749 FKD327749:FKF327749 FTZ327749:FUB327749 GDV327749:GDX327749 GNR327749:GNT327749 GXN327749:GXP327749 HHJ327749:HHL327749 HRF327749:HRH327749 IBB327749:IBD327749 IKX327749:IKZ327749 IUT327749:IUV327749 JEP327749:JER327749 JOL327749:JON327749 JYH327749:JYJ327749 KID327749:KIF327749 KRZ327749:KSB327749 LBV327749:LBX327749 LLR327749:LLT327749 LVN327749:LVP327749 MFJ327749:MFL327749 MPF327749:MPH327749 MZB327749:MZD327749 NIX327749:NIZ327749 NST327749:NSV327749 OCP327749:OCR327749 OML327749:OMN327749 OWH327749:OWJ327749 PGD327749:PGF327749 PPZ327749:PQB327749 PZV327749:PZX327749 QJR327749:QJT327749 QTN327749:QTP327749 RDJ327749:RDL327749 RNF327749:RNH327749 RXB327749:RXD327749 SGX327749:SGZ327749 SQT327749:SQV327749 TAP327749:TAR327749 TKL327749:TKN327749 TUH327749:TUJ327749 UED327749:UEF327749 UNZ327749:UOB327749 UXV327749:UXX327749 VHR327749:VHT327749 VRN327749:VRP327749 WBJ327749:WBL327749 WLF327749:WLH327749 WVB327749:WVD327749 C393285:E393285 IP393285:IR393285 SL393285:SN393285 ACH393285:ACJ393285 AMD393285:AMF393285 AVZ393285:AWB393285 BFV393285:BFX393285 BPR393285:BPT393285 BZN393285:BZP393285 CJJ393285:CJL393285 CTF393285:CTH393285 DDB393285:DDD393285 DMX393285:DMZ393285 DWT393285:DWV393285 EGP393285:EGR393285 EQL393285:EQN393285 FAH393285:FAJ393285 FKD393285:FKF393285 FTZ393285:FUB393285 GDV393285:GDX393285 GNR393285:GNT393285 GXN393285:GXP393285 HHJ393285:HHL393285 HRF393285:HRH393285 IBB393285:IBD393285 IKX393285:IKZ393285 IUT393285:IUV393285 JEP393285:JER393285 JOL393285:JON393285 JYH393285:JYJ393285 KID393285:KIF393285 KRZ393285:KSB393285 LBV393285:LBX393285 LLR393285:LLT393285 LVN393285:LVP393285 MFJ393285:MFL393285 MPF393285:MPH393285 MZB393285:MZD393285 NIX393285:NIZ393285 NST393285:NSV393285 OCP393285:OCR393285 OML393285:OMN393285 OWH393285:OWJ393285 PGD393285:PGF393285 PPZ393285:PQB393285 PZV393285:PZX393285 QJR393285:QJT393285 QTN393285:QTP393285 RDJ393285:RDL393285 RNF393285:RNH393285 RXB393285:RXD393285 SGX393285:SGZ393285 SQT393285:SQV393285 TAP393285:TAR393285 TKL393285:TKN393285 TUH393285:TUJ393285 UED393285:UEF393285 UNZ393285:UOB393285 UXV393285:UXX393285 VHR393285:VHT393285 VRN393285:VRP393285 WBJ393285:WBL393285 WLF393285:WLH393285 WVB393285:WVD393285 C458821:E458821 IP458821:IR458821 SL458821:SN458821 ACH458821:ACJ458821 AMD458821:AMF458821 AVZ458821:AWB458821 BFV458821:BFX458821 BPR458821:BPT458821 BZN458821:BZP458821 CJJ458821:CJL458821 CTF458821:CTH458821 DDB458821:DDD458821 DMX458821:DMZ458821 DWT458821:DWV458821 EGP458821:EGR458821 EQL458821:EQN458821 FAH458821:FAJ458821 FKD458821:FKF458821 FTZ458821:FUB458821 GDV458821:GDX458821 GNR458821:GNT458821 GXN458821:GXP458821 HHJ458821:HHL458821 HRF458821:HRH458821 IBB458821:IBD458821 IKX458821:IKZ458821 IUT458821:IUV458821 JEP458821:JER458821 JOL458821:JON458821 JYH458821:JYJ458821 KID458821:KIF458821 KRZ458821:KSB458821 LBV458821:LBX458821 LLR458821:LLT458821 LVN458821:LVP458821 MFJ458821:MFL458821 MPF458821:MPH458821 MZB458821:MZD458821 NIX458821:NIZ458821 NST458821:NSV458821 OCP458821:OCR458821 OML458821:OMN458821 OWH458821:OWJ458821 PGD458821:PGF458821 PPZ458821:PQB458821 PZV458821:PZX458821 QJR458821:QJT458821 QTN458821:QTP458821 RDJ458821:RDL458821 RNF458821:RNH458821 RXB458821:RXD458821 SGX458821:SGZ458821 SQT458821:SQV458821 TAP458821:TAR458821 TKL458821:TKN458821 TUH458821:TUJ458821 UED458821:UEF458821 UNZ458821:UOB458821 UXV458821:UXX458821 VHR458821:VHT458821 VRN458821:VRP458821 WBJ458821:WBL458821 WLF458821:WLH458821 WVB458821:WVD458821 C524357:E524357 IP524357:IR524357 SL524357:SN524357 ACH524357:ACJ524357 AMD524357:AMF524357 AVZ524357:AWB524357 BFV524357:BFX524357 BPR524357:BPT524357 BZN524357:BZP524357 CJJ524357:CJL524357 CTF524357:CTH524357 DDB524357:DDD524357 DMX524357:DMZ524357 DWT524357:DWV524357 EGP524357:EGR524357 EQL524357:EQN524357 FAH524357:FAJ524357 FKD524357:FKF524357 FTZ524357:FUB524357 GDV524357:GDX524357 GNR524357:GNT524357 GXN524357:GXP524357 HHJ524357:HHL524357 HRF524357:HRH524357 IBB524357:IBD524357 IKX524357:IKZ524357 IUT524357:IUV524357 JEP524357:JER524357 JOL524357:JON524357 JYH524357:JYJ524357 KID524357:KIF524357 KRZ524357:KSB524357 LBV524357:LBX524357 LLR524357:LLT524357 LVN524357:LVP524357 MFJ524357:MFL524357 MPF524357:MPH524357 MZB524357:MZD524357 NIX524357:NIZ524357 NST524357:NSV524357 OCP524357:OCR524357 OML524357:OMN524357 OWH524357:OWJ524357 PGD524357:PGF524357 PPZ524357:PQB524357 PZV524357:PZX524357 QJR524357:QJT524357 QTN524357:QTP524357 RDJ524357:RDL524357 RNF524357:RNH524357 RXB524357:RXD524357 SGX524357:SGZ524357 SQT524357:SQV524357 TAP524357:TAR524357 TKL524357:TKN524357 TUH524357:TUJ524357 UED524357:UEF524357 UNZ524357:UOB524357 UXV524357:UXX524357 VHR524357:VHT524357 VRN524357:VRP524357 WBJ524357:WBL524357 WLF524357:WLH524357 WVB524357:WVD524357 C589893:E589893 IP589893:IR589893 SL589893:SN589893 ACH589893:ACJ589893 AMD589893:AMF589893 AVZ589893:AWB589893 BFV589893:BFX589893 BPR589893:BPT589893 BZN589893:BZP589893 CJJ589893:CJL589893 CTF589893:CTH589893 DDB589893:DDD589893 DMX589893:DMZ589893 DWT589893:DWV589893 EGP589893:EGR589893 EQL589893:EQN589893 FAH589893:FAJ589893 FKD589893:FKF589893 FTZ589893:FUB589893 GDV589893:GDX589893 GNR589893:GNT589893 GXN589893:GXP589893 HHJ589893:HHL589893 HRF589893:HRH589893 IBB589893:IBD589893 IKX589893:IKZ589893 IUT589893:IUV589893 JEP589893:JER589893 JOL589893:JON589893 JYH589893:JYJ589893 KID589893:KIF589893 KRZ589893:KSB589893 LBV589893:LBX589893 LLR589893:LLT589893 LVN589893:LVP589893 MFJ589893:MFL589893 MPF589893:MPH589893 MZB589893:MZD589893 NIX589893:NIZ589893 NST589893:NSV589893 OCP589893:OCR589893 OML589893:OMN589893 OWH589893:OWJ589893 PGD589893:PGF589893 PPZ589893:PQB589893 PZV589893:PZX589893 QJR589893:QJT589893 QTN589893:QTP589893 RDJ589893:RDL589893 RNF589893:RNH589893 RXB589893:RXD589893 SGX589893:SGZ589893 SQT589893:SQV589893 TAP589893:TAR589893 TKL589893:TKN589893 TUH589893:TUJ589893 UED589893:UEF589893 UNZ589893:UOB589893 UXV589893:UXX589893 VHR589893:VHT589893 VRN589893:VRP589893 WBJ589893:WBL589893 WLF589893:WLH589893 WVB589893:WVD589893 C655429:E655429 IP655429:IR655429 SL655429:SN655429 ACH655429:ACJ655429 AMD655429:AMF655429 AVZ655429:AWB655429 BFV655429:BFX655429 BPR655429:BPT655429 BZN655429:BZP655429 CJJ655429:CJL655429 CTF655429:CTH655429 DDB655429:DDD655429 DMX655429:DMZ655429 DWT655429:DWV655429 EGP655429:EGR655429 EQL655429:EQN655429 FAH655429:FAJ655429 FKD655429:FKF655429 FTZ655429:FUB655429 GDV655429:GDX655429 GNR655429:GNT655429 GXN655429:GXP655429 HHJ655429:HHL655429 HRF655429:HRH655429 IBB655429:IBD655429 IKX655429:IKZ655429 IUT655429:IUV655429 JEP655429:JER655429 JOL655429:JON655429 JYH655429:JYJ655429 KID655429:KIF655429 KRZ655429:KSB655429 LBV655429:LBX655429 LLR655429:LLT655429 LVN655429:LVP655429 MFJ655429:MFL655429 MPF655429:MPH655429 MZB655429:MZD655429 NIX655429:NIZ655429 NST655429:NSV655429 OCP655429:OCR655429 OML655429:OMN655429 OWH655429:OWJ655429 PGD655429:PGF655429 PPZ655429:PQB655429 PZV655429:PZX655429 QJR655429:QJT655429 QTN655429:QTP655429 RDJ655429:RDL655429 RNF655429:RNH655429 RXB655429:RXD655429 SGX655429:SGZ655429 SQT655429:SQV655429 TAP655429:TAR655429 TKL655429:TKN655429 TUH655429:TUJ655429 UED655429:UEF655429 UNZ655429:UOB655429 UXV655429:UXX655429 VHR655429:VHT655429 VRN655429:VRP655429 WBJ655429:WBL655429 WLF655429:WLH655429 WVB655429:WVD655429 C720965:E720965 IP720965:IR720965 SL720965:SN720965 ACH720965:ACJ720965 AMD720965:AMF720965 AVZ720965:AWB720965 BFV720965:BFX720965 BPR720965:BPT720965 BZN720965:BZP720965 CJJ720965:CJL720965 CTF720965:CTH720965 DDB720965:DDD720965 DMX720965:DMZ720965 DWT720965:DWV720965 EGP720965:EGR720965 EQL720965:EQN720965 FAH720965:FAJ720965 FKD720965:FKF720965 FTZ720965:FUB720965 GDV720965:GDX720965 GNR720965:GNT720965 GXN720965:GXP720965 HHJ720965:HHL720965 HRF720965:HRH720965 IBB720965:IBD720965 IKX720965:IKZ720965 IUT720965:IUV720965 JEP720965:JER720965 JOL720965:JON720965 JYH720965:JYJ720965 KID720965:KIF720965 KRZ720965:KSB720965 LBV720965:LBX720965 LLR720965:LLT720965 LVN720965:LVP720965 MFJ720965:MFL720965 MPF720965:MPH720965 MZB720965:MZD720965 NIX720965:NIZ720965 NST720965:NSV720965 OCP720965:OCR720965 OML720965:OMN720965 OWH720965:OWJ720965 PGD720965:PGF720965 PPZ720965:PQB720965 PZV720965:PZX720965 QJR720965:QJT720965 QTN720965:QTP720965 RDJ720965:RDL720965 RNF720965:RNH720965 RXB720965:RXD720965 SGX720965:SGZ720965 SQT720965:SQV720965 TAP720965:TAR720965 TKL720965:TKN720965 TUH720965:TUJ720965 UED720965:UEF720965 UNZ720965:UOB720965 UXV720965:UXX720965 VHR720965:VHT720965 VRN720965:VRP720965 WBJ720965:WBL720965 WLF720965:WLH720965 WVB720965:WVD720965 C786501:E786501 IP786501:IR786501 SL786501:SN786501 ACH786501:ACJ786501 AMD786501:AMF786501 AVZ786501:AWB786501 BFV786501:BFX786501 BPR786501:BPT786501 BZN786501:BZP786501 CJJ786501:CJL786501 CTF786501:CTH786501 DDB786501:DDD786501 DMX786501:DMZ786501 DWT786501:DWV786501 EGP786501:EGR786501 EQL786501:EQN786501 FAH786501:FAJ786501 FKD786501:FKF786501 FTZ786501:FUB786501 GDV786501:GDX786501 GNR786501:GNT786501 GXN786501:GXP786501 HHJ786501:HHL786501 HRF786501:HRH786501 IBB786501:IBD786501 IKX786501:IKZ786501 IUT786501:IUV786501 JEP786501:JER786501 JOL786501:JON786501 JYH786501:JYJ786501 KID786501:KIF786501 KRZ786501:KSB786501 LBV786501:LBX786501 LLR786501:LLT786501 LVN786501:LVP786501 MFJ786501:MFL786501 MPF786501:MPH786501 MZB786501:MZD786501 NIX786501:NIZ786501 NST786501:NSV786501 OCP786501:OCR786501 OML786501:OMN786501 OWH786501:OWJ786501 PGD786501:PGF786501 PPZ786501:PQB786501 PZV786501:PZX786501 QJR786501:QJT786501 QTN786501:QTP786501 RDJ786501:RDL786501 RNF786501:RNH786501 RXB786501:RXD786501 SGX786501:SGZ786501 SQT786501:SQV786501 TAP786501:TAR786501 TKL786501:TKN786501 TUH786501:TUJ786501 UED786501:UEF786501 UNZ786501:UOB786501 UXV786501:UXX786501 VHR786501:VHT786501 VRN786501:VRP786501 WBJ786501:WBL786501 WLF786501:WLH786501 WVB786501:WVD786501 C852037:E852037 IP852037:IR852037 SL852037:SN852037 ACH852037:ACJ852037 AMD852037:AMF852037 AVZ852037:AWB852037 BFV852037:BFX852037 BPR852037:BPT852037 BZN852037:BZP852037 CJJ852037:CJL852037 CTF852037:CTH852037 DDB852037:DDD852037 DMX852037:DMZ852037 DWT852037:DWV852037 EGP852037:EGR852037 EQL852037:EQN852037 FAH852037:FAJ852037 FKD852037:FKF852037 FTZ852037:FUB852037 GDV852037:GDX852037 GNR852037:GNT852037 GXN852037:GXP852037 HHJ852037:HHL852037 HRF852037:HRH852037 IBB852037:IBD852037 IKX852037:IKZ852037 IUT852037:IUV852037 JEP852037:JER852037 JOL852037:JON852037 JYH852037:JYJ852037 KID852037:KIF852037 KRZ852037:KSB852037 LBV852037:LBX852037 LLR852037:LLT852037 LVN852037:LVP852037 MFJ852037:MFL852037 MPF852037:MPH852037 MZB852037:MZD852037 NIX852037:NIZ852037 NST852037:NSV852037 OCP852037:OCR852037 OML852037:OMN852037 OWH852037:OWJ852037 PGD852037:PGF852037 PPZ852037:PQB852037 PZV852037:PZX852037 QJR852037:QJT852037 QTN852037:QTP852037 RDJ852037:RDL852037 RNF852037:RNH852037 RXB852037:RXD852037 SGX852037:SGZ852037 SQT852037:SQV852037 TAP852037:TAR852037 TKL852037:TKN852037 TUH852037:TUJ852037 UED852037:UEF852037 UNZ852037:UOB852037 UXV852037:UXX852037 VHR852037:VHT852037 VRN852037:VRP852037 WBJ852037:WBL852037 WLF852037:WLH852037 WVB852037:WVD852037 C917573:E917573 IP917573:IR917573 SL917573:SN917573 ACH917573:ACJ917573 AMD917573:AMF917573 AVZ917573:AWB917573 BFV917573:BFX917573 BPR917573:BPT917573 BZN917573:BZP917573 CJJ917573:CJL917573 CTF917573:CTH917573 DDB917573:DDD917573 DMX917573:DMZ917573 DWT917573:DWV917573 EGP917573:EGR917573 EQL917573:EQN917573 FAH917573:FAJ917573 FKD917573:FKF917573 FTZ917573:FUB917573 GDV917573:GDX917573 GNR917573:GNT917573 GXN917573:GXP917573 HHJ917573:HHL917573 HRF917573:HRH917573 IBB917573:IBD917573 IKX917573:IKZ917573 IUT917573:IUV917573 JEP917573:JER917573 JOL917573:JON917573 JYH917573:JYJ917573 KID917573:KIF917573 KRZ917573:KSB917573 LBV917573:LBX917573 LLR917573:LLT917573 LVN917573:LVP917573 MFJ917573:MFL917573 MPF917573:MPH917573 MZB917573:MZD917573 NIX917573:NIZ917573 NST917573:NSV917573 OCP917573:OCR917573 OML917573:OMN917573 OWH917573:OWJ917573 PGD917573:PGF917573 PPZ917573:PQB917573 PZV917573:PZX917573 QJR917573:QJT917573 QTN917573:QTP917573 RDJ917573:RDL917573 RNF917573:RNH917573 RXB917573:RXD917573 SGX917573:SGZ917573 SQT917573:SQV917573 TAP917573:TAR917573 TKL917573:TKN917573 TUH917573:TUJ917573 UED917573:UEF917573 UNZ917573:UOB917573 UXV917573:UXX917573 VHR917573:VHT917573 VRN917573:VRP917573 WBJ917573:WBL917573 WLF917573:WLH917573 WVB917573:WVD917573 C983109:E983109 IP983109:IR983109 SL983109:SN983109 ACH983109:ACJ983109 AMD983109:AMF983109 AVZ983109:AWB983109 BFV983109:BFX983109 BPR983109:BPT983109 BZN983109:BZP983109 CJJ983109:CJL983109 CTF983109:CTH983109 DDB983109:DDD983109 DMX983109:DMZ983109 DWT983109:DWV983109 EGP983109:EGR983109 EQL983109:EQN983109 FAH983109:FAJ983109 FKD983109:FKF983109 FTZ983109:FUB983109 GDV983109:GDX983109 GNR983109:GNT983109 GXN983109:GXP983109 HHJ983109:HHL983109 HRF983109:HRH983109 IBB983109:IBD983109 IKX983109:IKZ983109 IUT983109:IUV983109 JEP983109:JER983109 JOL983109:JON983109 JYH983109:JYJ983109 KID983109:KIF983109 KRZ983109:KSB983109 LBV983109:LBX983109 LLR983109:LLT983109 LVN983109:LVP983109 MFJ983109:MFL983109 MPF983109:MPH983109 MZB983109:MZD983109 NIX983109:NIZ983109 NST983109:NSV983109 OCP983109:OCR983109 OML983109:OMN983109 OWH983109:OWJ983109 PGD983109:PGF983109 PPZ983109:PQB983109 PZV983109:PZX983109 QJR983109:QJT983109 QTN983109:QTP983109 RDJ983109:RDL983109 RNF983109:RNH983109 RXB983109:RXD983109 SGX983109:SGZ983109 SQT983109:SQV983109 TAP983109:TAR983109 TKL983109:TKN983109 TUH983109:TUJ983109 UED983109:UEF983109 UNZ983109:UOB983109 UXV983109:UXX983109 VHR983109:VHT983109 VRN983109:VRP983109 WBJ983109:WBL983109 WLF983109:WLH983109 WVB983109:WVD983109 IW65540:IW65604 SS65540:SS65604 ACO65540:ACO65604 AMK65540:AMK65604 AWG65540:AWG65604 BGC65540:BGC65604 BPY65540:BPY65604 BZU65540:BZU65604 CJQ65540:CJQ65604 CTM65540:CTM65604 DDI65540:DDI65604 DNE65540:DNE65604 DXA65540:DXA65604 EGW65540:EGW65604 EQS65540:EQS65604 FAO65540:FAO65604 FKK65540:FKK65604 FUG65540:FUG65604 GEC65540:GEC65604 GNY65540:GNY65604 GXU65540:GXU65604 HHQ65540:HHQ65604 HRM65540:HRM65604 IBI65540:IBI65604 ILE65540:ILE65604 IVA65540:IVA65604 JEW65540:JEW65604 JOS65540:JOS65604 JYO65540:JYO65604 KIK65540:KIK65604 KSG65540:KSG65604 LCC65540:LCC65604 LLY65540:LLY65604 LVU65540:LVU65604 MFQ65540:MFQ65604 MPM65540:MPM65604 MZI65540:MZI65604 NJE65540:NJE65604 NTA65540:NTA65604 OCW65540:OCW65604 OMS65540:OMS65604 OWO65540:OWO65604 PGK65540:PGK65604 PQG65540:PQG65604 QAC65540:QAC65604 QJY65540:QJY65604 QTU65540:QTU65604 RDQ65540:RDQ65604 RNM65540:RNM65604 RXI65540:RXI65604 SHE65540:SHE65604 SRA65540:SRA65604 TAW65540:TAW65604 TKS65540:TKS65604 TUO65540:TUO65604 UEK65540:UEK65604 UOG65540:UOG65604 UYC65540:UYC65604 VHY65540:VHY65604 VRU65540:VRU65604 WBQ65540:WBQ65604 WLM65540:WLM65604 WVI65540:WVI65604 IW131076:IW131140 SS131076:SS131140 ACO131076:ACO131140 AMK131076:AMK131140 AWG131076:AWG131140 BGC131076:BGC131140 BPY131076:BPY131140 BZU131076:BZU131140 CJQ131076:CJQ131140 CTM131076:CTM131140 DDI131076:DDI131140 DNE131076:DNE131140 DXA131076:DXA131140 EGW131076:EGW131140 EQS131076:EQS131140 FAO131076:FAO131140 FKK131076:FKK131140 FUG131076:FUG131140 GEC131076:GEC131140 GNY131076:GNY131140 GXU131076:GXU131140 HHQ131076:HHQ131140 HRM131076:HRM131140 IBI131076:IBI131140 ILE131076:ILE131140 IVA131076:IVA131140 JEW131076:JEW131140 JOS131076:JOS131140 JYO131076:JYO131140 KIK131076:KIK131140 KSG131076:KSG131140 LCC131076:LCC131140 LLY131076:LLY131140 LVU131076:LVU131140 MFQ131076:MFQ131140 MPM131076:MPM131140 MZI131076:MZI131140 NJE131076:NJE131140 NTA131076:NTA131140 OCW131076:OCW131140 OMS131076:OMS131140 OWO131076:OWO131140 PGK131076:PGK131140 PQG131076:PQG131140 QAC131076:QAC131140 QJY131076:QJY131140 QTU131076:QTU131140 RDQ131076:RDQ131140 RNM131076:RNM131140 RXI131076:RXI131140 SHE131076:SHE131140 SRA131076:SRA131140 TAW131076:TAW131140 TKS131076:TKS131140 TUO131076:TUO131140 UEK131076:UEK131140 UOG131076:UOG131140 UYC131076:UYC131140 VHY131076:VHY131140 VRU131076:VRU131140 WBQ131076:WBQ131140 WLM131076:WLM131140 WVI131076:WVI131140 IW196612:IW196676 SS196612:SS196676 ACO196612:ACO196676 AMK196612:AMK196676 AWG196612:AWG196676 BGC196612:BGC196676 BPY196612:BPY196676 BZU196612:BZU196676 CJQ196612:CJQ196676 CTM196612:CTM196676 DDI196612:DDI196676 DNE196612:DNE196676 DXA196612:DXA196676 EGW196612:EGW196676 EQS196612:EQS196676 FAO196612:FAO196676 FKK196612:FKK196676 FUG196612:FUG196676 GEC196612:GEC196676 GNY196612:GNY196676 GXU196612:GXU196676 HHQ196612:HHQ196676 HRM196612:HRM196676 IBI196612:IBI196676 ILE196612:ILE196676 IVA196612:IVA196676 JEW196612:JEW196676 JOS196612:JOS196676 JYO196612:JYO196676 KIK196612:KIK196676 KSG196612:KSG196676 LCC196612:LCC196676 LLY196612:LLY196676 LVU196612:LVU196676 MFQ196612:MFQ196676 MPM196612:MPM196676 MZI196612:MZI196676 NJE196612:NJE196676 NTA196612:NTA196676 OCW196612:OCW196676 OMS196612:OMS196676 OWO196612:OWO196676 PGK196612:PGK196676 PQG196612:PQG196676 QAC196612:QAC196676 QJY196612:QJY196676 QTU196612:QTU196676 RDQ196612:RDQ196676 RNM196612:RNM196676 RXI196612:RXI196676 SHE196612:SHE196676 SRA196612:SRA196676 TAW196612:TAW196676 TKS196612:TKS196676 TUO196612:TUO196676 UEK196612:UEK196676 UOG196612:UOG196676 UYC196612:UYC196676 VHY196612:VHY196676 VRU196612:VRU196676 WBQ196612:WBQ196676 WLM196612:WLM196676 WVI196612:WVI196676 IW262148:IW262212 SS262148:SS262212 ACO262148:ACO262212 AMK262148:AMK262212 AWG262148:AWG262212 BGC262148:BGC262212 BPY262148:BPY262212 BZU262148:BZU262212 CJQ262148:CJQ262212 CTM262148:CTM262212 DDI262148:DDI262212 DNE262148:DNE262212 DXA262148:DXA262212 EGW262148:EGW262212 EQS262148:EQS262212 FAO262148:FAO262212 FKK262148:FKK262212 FUG262148:FUG262212 GEC262148:GEC262212 GNY262148:GNY262212 GXU262148:GXU262212 HHQ262148:HHQ262212 HRM262148:HRM262212 IBI262148:IBI262212 ILE262148:ILE262212 IVA262148:IVA262212 JEW262148:JEW262212 JOS262148:JOS262212 JYO262148:JYO262212 KIK262148:KIK262212 KSG262148:KSG262212 LCC262148:LCC262212 LLY262148:LLY262212 LVU262148:LVU262212 MFQ262148:MFQ262212 MPM262148:MPM262212 MZI262148:MZI262212 NJE262148:NJE262212 NTA262148:NTA262212 OCW262148:OCW262212 OMS262148:OMS262212 OWO262148:OWO262212 PGK262148:PGK262212 PQG262148:PQG262212 QAC262148:QAC262212 QJY262148:QJY262212 QTU262148:QTU262212 RDQ262148:RDQ262212 RNM262148:RNM262212 RXI262148:RXI262212 SHE262148:SHE262212 SRA262148:SRA262212 TAW262148:TAW262212 TKS262148:TKS262212 TUO262148:TUO262212 UEK262148:UEK262212 UOG262148:UOG262212 UYC262148:UYC262212 VHY262148:VHY262212 VRU262148:VRU262212 WBQ262148:WBQ262212 WLM262148:WLM262212 WVI262148:WVI262212 IW327684:IW327748 SS327684:SS327748 ACO327684:ACO327748 AMK327684:AMK327748 AWG327684:AWG327748 BGC327684:BGC327748 BPY327684:BPY327748 BZU327684:BZU327748 CJQ327684:CJQ327748 CTM327684:CTM327748 DDI327684:DDI327748 DNE327684:DNE327748 DXA327684:DXA327748 EGW327684:EGW327748 EQS327684:EQS327748 FAO327684:FAO327748 FKK327684:FKK327748 FUG327684:FUG327748 GEC327684:GEC327748 GNY327684:GNY327748 GXU327684:GXU327748 HHQ327684:HHQ327748 HRM327684:HRM327748 IBI327684:IBI327748 ILE327684:ILE327748 IVA327684:IVA327748 JEW327684:JEW327748 JOS327684:JOS327748 JYO327684:JYO327748 KIK327684:KIK327748 KSG327684:KSG327748 LCC327684:LCC327748 LLY327684:LLY327748 LVU327684:LVU327748 MFQ327684:MFQ327748 MPM327684:MPM327748 MZI327684:MZI327748 NJE327684:NJE327748 NTA327684:NTA327748 OCW327684:OCW327748 OMS327684:OMS327748 OWO327684:OWO327748 PGK327684:PGK327748 PQG327684:PQG327748 QAC327684:QAC327748 QJY327684:QJY327748 QTU327684:QTU327748 RDQ327684:RDQ327748 RNM327684:RNM327748 RXI327684:RXI327748 SHE327684:SHE327748 SRA327684:SRA327748 TAW327684:TAW327748 TKS327684:TKS327748 TUO327684:TUO327748 UEK327684:UEK327748 UOG327684:UOG327748 UYC327684:UYC327748 VHY327684:VHY327748 VRU327684:VRU327748 WBQ327684:WBQ327748 WLM327684:WLM327748 WVI327684:WVI327748 IW393220:IW393284 SS393220:SS393284 ACO393220:ACO393284 AMK393220:AMK393284 AWG393220:AWG393284 BGC393220:BGC393284 BPY393220:BPY393284 BZU393220:BZU393284 CJQ393220:CJQ393284 CTM393220:CTM393284 DDI393220:DDI393284 DNE393220:DNE393284 DXA393220:DXA393284 EGW393220:EGW393284 EQS393220:EQS393284 FAO393220:FAO393284 FKK393220:FKK393284 FUG393220:FUG393284 GEC393220:GEC393284 GNY393220:GNY393284 GXU393220:GXU393284 HHQ393220:HHQ393284 HRM393220:HRM393284 IBI393220:IBI393284 ILE393220:ILE393284 IVA393220:IVA393284 JEW393220:JEW393284 JOS393220:JOS393284 JYO393220:JYO393284 KIK393220:KIK393284 KSG393220:KSG393284 LCC393220:LCC393284 LLY393220:LLY393284 LVU393220:LVU393284 MFQ393220:MFQ393284 MPM393220:MPM393284 MZI393220:MZI393284 NJE393220:NJE393284 NTA393220:NTA393284 OCW393220:OCW393284 OMS393220:OMS393284 OWO393220:OWO393284 PGK393220:PGK393284 PQG393220:PQG393284 QAC393220:QAC393284 QJY393220:QJY393284 QTU393220:QTU393284 RDQ393220:RDQ393284 RNM393220:RNM393284 RXI393220:RXI393284 SHE393220:SHE393284 SRA393220:SRA393284 TAW393220:TAW393284 TKS393220:TKS393284 TUO393220:TUO393284 UEK393220:UEK393284 UOG393220:UOG393284 UYC393220:UYC393284 VHY393220:VHY393284 VRU393220:VRU393284 WBQ393220:WBQ393284 WLM393220:WLM393284 WVI393220:WVI393284 IW458756:IW458820 SS458756:SS458820 ACO458756:ACO458820 AMK458756:AMK458820 AWG458756:AWG458820 BGC458756:BGC458820 BPY458756:BPY458820 BZU458756:BZU458820 CJQ458756:CJQ458820 CTM458756:CTM458820 DDI458756:DDI458820 DNE458756:DNE458820 DXA458756:DXA458820 EGW458756:EGW458820 EQS458756:EQS458820 FAO458756:FAO458820 FKK458756:FKK458820 FUG458756:FUG458820 GEC458756:GEC458820 GNY458756:GNY458820 GXU458756:GXU458820 HHQ458756:HHQ458820 HRM458756:HRM458820 IBI458756:IBI458820 ILE458756:ILE458820 IVA458756:IVA458820 JEW458756:JEW458820 JOS458756:JOS458820 JYO458756:JYO458820 KIK458756:KIK458820 KSG458756:KSG458820 LCC458756:LCC458820 LLY458756:LLY458820 LVU458756:LVU458820 MFQ458756:MFQ458820 MPM458756:MPM458820 MZI458756:MZI458820 NJE458756:NJE458820 NTA458756:NTA458820 OCW458756:OCW458820 OMS458756:OMS458820 OWO458756:OWO458820 PGK458756:PGK458820 PQG458756:PQG458820 QAC458756:QAC458820 QJY458756:QJY458820 QTU458756:QTU458820 RDQ458756:RDQ458820 RNM458756:RNM458820 RXI458756:RXI458820 SHE458756:SHE458820 SRA458756:SRA458820 TAW458756:TAW458820 TKS458756:TKS458820 TUO458756:TUO458820 UEK458756:UEK458820 UOG458756:UOG458820 UYC458756:UYC458820 VHY458756:VHY458820 VRU458756:VRU458820 WBQ458756:WBQ458820 WLM458756:WLM458820 WVI458756:WVI458820 IW524292:IW524356 SS524292:SS524356 ACO524292:ACO524356 AMK524292:AMK524356 AWG524292:AWG524356 BGC524292:BGC524356 BPY524292:BPY524356 BZU524292:BZU524356 CJQ524292:CJQ524356 CTM524292:CTM524356 DDI524292:DDI524356 DNE524292:DNE524356 DXA524292:DXA524356 EGW524292:EGW524356 EQS524292:EQS524356 FAO524292:FAO524356 FKK524292:FKK524356 FUG524292:FUG524356 GEC524292:GEC524356 GNY524292:GNY524356 GXU524292:GXU524356 HHQ524292:HHQ524356 HRM524292:HRM524356 IBI524292:IBI524356 ILE524292:ILE524356 IVA524292:IVA524356 JEW524292:JEW524356 JOS524292:JOS524356 JYO524292:JYO524356 KIK524292:KIK524356 KSG524292:KSG524356 LCC524292:LCC524356 LLY524292:LLY524356 LVU524292:LVU524356 MFQ524292:MFQ524356 MPM524292:MPM524356 MZI524292:MZI524356 NJE524292:NJE524356 NTA524292:NTA524356 OCW524292:OCW524356 OMS524292:OMS524356 OWO524292:OWO524356 PGK524292:PGK524356 PQG524292:PQG524356 QAC524292:QAC524356 QJY524292:QJY524356 QTU524292:QTU524356 RDQ524292:RDQ524356 RNM524292:RNM524356 RXI524292:RXI524356 SHE524292:SHE524356 SRA524292:SRA524356 TAW524292:TAW524356 TKS524292:TKS524356 TUO524292:TUO524356 UEK524292:UEK524356 UOG524292:UOG524356 UYC524292:UYC524356 VHY524292:VHY524356 VRU524292:VRU524356 WBQ524292:WBQ524356 WLM524292:WLM524356 WVI524292:WVI524356 IW589828:IW589892 SS589828:SS589892 ACO589828:ACO589892 AMK589828:AMK589892 AWG589828:AWG589892 BGC589828:BGC589892 BPY589828:BPY589892 BZU589828:BZU589892 CJQ589828:CJQ589892 CTM589828:CTM589892 DDI589828:DDI589892 DNE589828:DNE589892 DXA589828:DXA589892 EGW589828:EGW589892 EQS589828:EQS589892 FAO589828:FAO589892 FKK589828:FKK589892 FUG589828:FUG589892 GEC589828:GEC589892 GNY589828:GNY589892 GXU589828:GXU589892 HHQ589828:HHQ589892 HRM589828:HRM589892 IBI589828:IBI589892 ILE589828:ILE589892 IVA589828:IVA589892 JEW589828:JEW589892 JOS589828:JOS589892 JYO589828:JYO589892 KIK589828:KIK589892 KSG589828:KSG589892 LCC589828:LCC589892 LLY589828:LLY589892 LVU589828:LVU589892 MFQ589828:MFQ589892 MPM589828:MPM589892 MZI589828:MZI589892 NJE589828:NJE589892 NTA589828:NTA589892 OCW589828:OCW589892 OMS589828:OMS589892 OWO589828:OWO589892 PGK589828:PGK589892 PQG589828:PQG589892 QAC589828:QAC589892 QJY589828:QJY589892 QTU589828:QTU589892 RDQ589828:RDQ589892 RNM589828:RNM589892 RXI589828:RXI589892 SHE589828:SHE589892 SRA589828:SRA589892 TAW589828:TAW589892 TKS589828:TKS589892 TUO589828:TUO589892 UEK589828:UEK589892 UOG589828:UOG589892 UYC589828:UYC589892 VHY589828:VHY589892 VRU589828:VRU589892 WBQ589828:WBQ589892 WLM589828:WLM589892 WVI589828:WVI589892 IW655364:IW655428 SS655364:SS655428 ACO655364:ACO655428 AMK655364:AMK655428 AWG655364:AWG655428 BGC655364:BGC655428 BPY655364:BPY655428 BZU655364:BZU655428 CJQ655364:CJQ655428 CTM655364:CTM655428 DDI655364:DDI655428 DNE655364:DNE655428 DXA655364:DXA655428 EGW655364:EGW655428 EQS655364:EQS655428 FAO655364:FAO655428 FKK655364:FKK655428 FUG655364:FUG655428 GEC655364:GEC655428 GNY655364:GNY655428 GXU655364:GXU655428 HHQ655364:HHQ655428 HRM655364:HRM655428 IBI655364:IBI655428 ILE655364:ILE655428 IVA655364:IVA655428 JEW655364:JEW655428 JOS655364:JOS655428 JYO655364:JYO655428 KIK655364:KIK655428 KSG655364:KSG655428 LCC655364:LCC655428 LLY655364:LLY655428 LVU655364:LVU655428 MFQ655364:MFQ655428 MPM655364:MPM655428 MZI655364:MZI655428 NJE655364:NJE655428 NTA655364:NTA655428 OCW655364:OCW655428 OMS655364:OMS655428 OWO655364:OWO655428 PGK655364:PGK655428 PQG655364:PQG655428 QAC655364:QAC655428 QJY655364:QJY655428 QTU655364:QTU655428 RDQ655364:RDQ655428 RNM655364:RNM655428 RXI655364:RXI655428 SHE655364:SHE655428 SRA655364:SRA655428 TAW655364:TAW655428 TKS655364:TKS655428 TUO655364:TUO655428 UEK655364:UEK655428 UOG655364:UOG655428 UYC655364:UYC655428 VHY655364:VHY655428 VRU655364:VRU655428 WBQ655364:WBQ655428 WLM655364:WLM655428 WVI655364:WVI655428 IW720900:IW720964 SS720900:SS720964 ACO720900:ACO720964 AMK720900:AMK720964 AWG720900:AWG720964 BGC720900:BGC720964 BPY720900:BPY720964 BZU720900:BZU720964 CJQ720900:CJQ720964 CTM720900:CTM720964 DDI720900:DDI720964 DNE720900:DNE720964 DXA720900:DXA720964 EGW720900:EGW720964 EQS720900:EQS720964 FAO720900:FAO720964 FKK720900:FKK720964 FUG720900:FUG720964 GEC720900:GEC720964 GNY720900:GNY720964 GXU720900:GXU720964 HHQ720900:HHQ720964 HRM720900:HRM720964 IBI720900:IBI720964 ILE720900:ILE720964 IVA720900:IVA720964 JEW720900:JEW720964 JOS720900:JOS720964 JYO720900:JYO720964 KIK720900:KIK720964 KSG720900:KSG720964 LCC720900:LCC720964 LLY720900:LLY720964 LVU720900:LVU720964 MFQ720900:MFQ720964 MPM720900:MPM720964 MZI720900:MZI720964 NJE720900:NJE720964 NTA720900:NTA720964 OCW720900:OCW720964 OMS720900:OMS720964 OWO720900:OWO720964 PGK720900:PGK720964 PQG720900:PQG720964 QAC720900:QAC720964 QJY720900:QJY720964 QTU720900:QTU720964 RDQ720900:RDQ720964 RNM720900:RNM720964 RXI720900:RXI720964 SHE720900:SHE720964 SRA720900:SRA720964 TAW720900:TAW720964 TKS720900:TKS720964 TUO720900:TUO720964 UEK720900:UEK720964 UOG720900:UOG720964 UYC720900:UYC720964 VHY720900:VHY720964 VRU720900:VRU720964 WBQ720900:WBQ720964 WLM720900:WLM720964 WVI720900:WVI720964 IW786436:IW786500 SS786436:SS786500 ACO786436:ACO786500 AMK786436:AMK786500 AWG786436:AWG786500 BGC786436:BGC786500 BPY786436:BPY786500 BZU786436:BZU786500 CJQ786436:CJQ786500 CTM786436:CTM786500 DDI786436:DDI786500 DNE786436:DNE786500 DXA786436:DXA786500 EGW786436:EGW786500 EQS786436:EQS786500 FAO786436:FAO786500 FKK786436:FKK786500 FUG786436:FUG786500 GEC786436:GEC786500 GNY786436:GNY786500 GXU786436:GXU786500 HHQ786436:HHQ786500 HRM786436:HRM786500 IBI786436:IBI786500 ILE786436:ILE786500 IVA786436:IVA786500 JEW786436:JEW786500 JOS786436:JOS786500 JYO786436:JYO786500 KIK786436:KIK786500 KSG786436:KSG786500 LCC786436:LCC786500 LLY786436:LLY786500 LVU786436:LVU786500 MFQ786436:MFQ786500 MPM786436:MPM786500 MZI786436:MZI786500 NJE786436:NJE786500 NTA786436:NTA786500 OCW786436:OCW786500 OMS786436:OMS786500 OWO786436:OWO786500 PGK786436:PGK786500 PQG786436:PQG786500 QAC786436:QAC786500 QJY786436:QJY786500 QTU786436:QTU786500 RDQ786436:RDQ786500 RNM786436:RNM786500 RXI786436:RXI786500 SHE786436:SHE786500 SRA786436:SRA786500 TAW786436:TAW786500 TKS786436:TKS786500 TUO786436:TUO786500 UEK786436:UEK786500 UOG786436:UOG786500 UYC786436:UYC786500 VHY786436:VHY786500 VRU786436:VRU786500 WBQ786436:WBQ786500 WLM786436:WLM786500 WVI786436:WVI786500 IW851972:IW852036 SS851972:SS852036 ACO851972:ACO852036 AMK851972:AMK852036 AWG851972:AWG852036 BGC851972:BGC852036 BPY851972:BPY852036 BZU851972:BZU852036 CJQ851972:CJQ852036 CTM851972:CTM852036 DDI851972:DDI852036 DNE851972:DNE852036 DXA851972:DXA852036 EGW851972:EGW852036 EQS851972:EQS852036 FAO851972:FAO852036 FKK851972:FKK852036 FUG851972:FUG852036 GEC851972:GEC852036 GNY851972:GNY852036 GXU851972:GXU852036 HHQ851972:HHQ852036 HRM851972:HRM852036 IBI851972:IBI852036 ILE851972:ILE852036 IVA851972:IVA852036 JEW851972:JEW852036 JOS851972:JOS852036 JYO851972:JYO852036 KIK851972:KIK852036 KSG851972:KSG852036 LCC851972:LCC852036 LLY851972:LLY852036 LVU851972:LVU852036 MFQ851972:MFQ852036 MPM851972:MPM852036 MZI851972:MZI852036 NJE851972:NJE852036 NTA851972:NTA852036 OCW851972:OCW852036 OMS851972:OMS852036 OWO851972:OWO852036 PGK851972:PGK852036 PQG851972:PQG852036 QAC851972:QAC852036 QJY851972:QJY852036 QTU851972:QTU852036 RDQ851972:RDQ852036 RNM851972:RNM852036 RXI851972:RXI852036 SHE851972:SHE852036 SRA851972:SRA852036 TAW851972:TAW852036 TKS851972:TKS852036 TUO851972:TUO852036 UEK851972:UEK852036 UOG851972:UOG852036 UYC851972:UYC852036 VHY851972:VHY852036 VRU851972:VRU852036 WBQ851972:WBQ852036 WLM851972:WLM852036 WVI851972:WVI852036 IW917508:IW917572 SS917508:SS917572 ACO917508:ACO917572 AMK917508:AMK917572 AWG917508:AWG917572 BGC917508:BGC917572 BPY917508:BPY917572 BZU917508:BZU917572 CJQ917508:CJQ917572 CTM917508:CTM917572 DDI917508:DDI917572 DNE917508:DNE917572 DXA917508:DXA917572 EGW917508:EGW917572 EQS917508:EQS917572 FAO917508:FAO917572 FKK917508:FKK917572 FUG917508:FUG917572 GEC917508:GEC917572 GNY917508:GNY917572 GXU917508:GXU917572 HHQ917508:HHQ917572 HRM917508:HRM917572 IBI917508:IBI917572 ILE917508:ILE917572 IVA917508:IVA917572 JEW917508:JEW917572 JOS917508:JOS917572 JYO917508:JYO917572 KIK917508:KIK917572 KSG917508:KSG917572 LCC917508:LCC917572 LLY917508:LLY917572 LVU917508:LVU917572 MFQ917508:MFQ917572 MPM917508:MPM917572 MZI917508:MZI917572 NJE917508:NJE917572 NTA917508:NTA917572 OCW917508:OCW917572 OMS917508:OMS917572 OWO917508:OWO917572 PGK917508:PGK917572 PQG917508:PQG917572 QAC917508:QAC917572 QJY917508:QJY917572 QTU917508:QTU917572 RDQ917508:RDQ917572 RNM917508:RNM917572 RXI917508:RXI917572 SHE917508:SHE917572 SRA917508:SRA917572 TAW917508:TAW917572 TKS917508:TKS917572 TUO917508:TUO917572 UEK917508:UEK917572 UOG917508:UOG917572 UYC917508:UYC917572 VHY917508:VHY917572 VRU917508:VRU917572 WBQ917508:WBQ917572 WLM917508:WLM917572 WVI917508:WVI917572 IW983044:IW983108 SS983044:SS983108 ACO983044:ACO983108 AMK983044:AMK983108 AWG983044:AWG983108 BGC983044:BGC983108 BPY983044:BPY983108 BZU983044:BZU983108 CJQ983044:CJQ983108 CTM983044:CTM983108 DDI983044:DDI983108 DNE983044:DNE983108 DXA983044:DXA983108 EGW983044:EGW983108 EQS983044:EQS983108 FAO983044:FAO983108 FKK983044:FKK983108 FUG983044:FUG983108 GEC983044:GEC983108 GNY983044:GNY983108 GXU983044:GXU983108 HHQ983044:HHQ983108 HRM983044:HRM983108 IBI983044:IBI983108 ILE983044:ILE983108 IVA983044:IVA983108 JEW983044:JEW983108 JOS983044:JOS983108 JYO983044:JYO983108 KIK983044:KIK983108 KSG983044:KSG983108 LCC983044:LCC983108 LLY983044:LLY983108 LVU983044:LVU983108 MFQ983044:MFQ983108 MPM983044:MPM983108 MZI983044:MZI983108 NJE983044:NJE983108 NTA983044:NTA983108 OCW983044:OCW983108 OMS983044:OMS983108 OWO983044:OWO983108 PGK983044:PGK983108 PQG983044:PQG983108 QAC983044:QAC983108 QJY983044:QJY983108 QTU983044:QTU983108 RDQ983044:RDQ983108 RNM983044:RNM983108 RXI983044:RXI983108 SHE983044:SHE983108 SRA983044:SRA983108 TAW983044:TAW983108 TKS983044:TKS983108 TUO983044:TUO983108 UEK983044:UEK983108 UOG983044:UOG983108 UYC983044:UYC983108 VHY983044:VHY983108 VRU983044:VRU983108 WBQ983044:WBQ983108 WLM983044:WLM983108 WVI983044:WVI983108 C65611:E65613 IP65611:IR65613 SL65611:SN65613 ACH65611:ACJ65613 AMD65611:AMF65613 AVZ65611:AWB65613 BFV65611:BFX65613 BPR65611:BPT65613 BZN65611:BZP65613 CJJ65611:CJL65613 CTF65611:CTH65613 DDB65611:DDD65613 DMX65611:DMZ65613 DWT65611:DWV65613 EGP65611:EGR65613 EQL65611:EQN65613 FAH65611:FAJ65613 FKD65611:FKF65613 FTZ65611:FUB65613 GDV65611:GDX65613 GNR65611:GNT65613 GXN65611:GXP65613 HHJ65611:HHL65613 HRF65611:HRH65613 IBB65611:IBD65613 IKX65611:IKZ65613 IUT65611:IUV65613 JEP65611:JER65613 JOL65611:JON65613 JYH65611:JYJ65613 KID65611:KIF65613 KRZ65611:KSB65613 LBV65611:LBX65613 LLR65611:LLT65613 LVN65611:LVP65613 MFJ65611:MFL65613 MPF65611:MPH65613 MZB65611:MZD65613 NIX65611:NIZ65613 NST65611:NSV65613 OCP65611:OCR65613 OML65611:OMN65613 OWH65611:OWJ65613 PGD65611:PGF65613 PPZ65611:PQB65613 PZV65611:PZX65613 QJR65611:QJT65613 QTN65611:QTP65613 RDJ65611:RDL65613 RNF65611:RNH65613 RXB65611:RXD65613 SGX65611:SGZ65613 SQT65611:SQV65613 TAP65611:TAR65613 TKL65611:TKN65613 TUH65611:TUJ65613 UED65611:UEF65613 UNZ65611:UOB65613 UXV65611:UXX65613 VHR65611:VHT65613 VRN65611:VRP65613 WBJ65611:WBL65613 WLF65611:WLH65613 WVB65611:WVD65613 C131147:E131149 IP131147:IR131149 SL131147:SN131149 ACH131147:ACJ131149 AMD131147:AMF131149 AVZ131147:AWB131149 BFV131147:BFX131149 BPR131147:BPT131149 BZN131147:BZP131149 CJJ131147:CJL131149 CTF131147:CTH131149 DDB131147:DDD131149 DMX131147:DMZ131149 DWT131147:DWV131149 EGP131147:EGR131149 EQL131147:EQN131149 FAH131147:FAJ131149 FKD131147:FKF131149 FTZ131147:FUB131149 GDV131147:GDX131149 GNR131147:GNT131149 GXN131147:GXP131149 HHJ131147:HHL131149 HRF131147:HRH131149 IBB131147:IBD131149 IKX131147:IKZ131149 IUT131147:IUV131149 JEP131147:JER131149 JOL131147:JON131149 JYH131147:JYJ131149 KID131147:KIF131149 KRZ131147:KSB131149 LBV131147:LBX131149 LLR131147:LLT131149 LVN131147:LVP131149 MFJ131147:MFL131149 MPF131147:MPH131149 MZB131147:MZD131149 NIX131147:NIZ131149 NST131147:NSV131149 OCP131147:OCR131149 OML131147:OMN131149 OWH131147:OWJ131149 PGD131147:PGF131149 PPZ131147:PQB131149 PZV131147:PZX131149 QJR131147:QJT131149 QTN131147:QTP131149 RDJ131147:RDL131149 RNF131147:RNH131149 RXB131147:RXD131149 SGX131147:SGZ131149 SQT131147:SQV131149 TAP131147:TAR131149 TKL131147:TKN131149 TUH131147:TUJ131149 UED131147:UEF131149 UNZ131147:UOB131149 UXV131147:UXX131149 VHR131147:VHT131149 VRN131147:VRP131149 WBJ131147:WBL131149 WLF131147:WLH131149 WVB131147:WVD131149 C196683:E196685 IP196683:IR196685 SL196683:SN196685 ACH196683:ACJ196685 AMD196683:AMF196685 AVZ196683:AWB196685 BFV196683:BFX196685 BPR196683:BPT196685 BZN196683:BZP196685 CJJ196683:CJL196685 CTF196683:CTH196685 DDB196683:DDD196685 DMX196683:DMZ196685 DWT196683:DWV196685 EGP196683:EGR196685 EQL196683:EQN196685 FAH196683:FAJ196685 FKD196683:FKF196685 FTZ196683:FUB196685 GDV196683:GDX196685 GNR196683:GNT196685 GXN196683:GXP196685 HHJ196683:HHL196685 HRF196683:HRH196685 IBB196683:IBD196685 IKX196683:IKZ196685 IUT196683:IUV196685 JEP196683:JER196685 JOL196683:JON196685 JYH196683:JYJ196685 KID196683:KIF196685 KRZ196683:KSB196685 LBV196683:LBX196685 LLR196683:LLT196685 LVN196683:LVP196685 MFJ196683:MFL196685 MPF196683:MPH196685 MZB196683:MZD196685 NIX196683:NIZ196685 NST196683:NSV196685 OCP196683:OCR196685 OML196683:OMN196685 OWH196683:OWJ196685 PGD196683:PGF196685 PPZ196683:PQB196685 PZV196683:PZX196685 QJR196683:QJT196685 QTN196683:QTP196685 RDJ196683:RDL196685 RNF196683:RNH196685 RXB196683:RXD196685 SGX196683:SGZ196685 SQT196683:SQV196685 TAP196683:TAR196685 TKL196683:TKN196685 TUH196683:TUJ196685 UED196683:UEF196685 UNZ196683:UOB196685 UXV196683:UXX196685 VHR196683:VHT196685 VRN196683:VRP196685 WBJ196683:WBL196685 WLF196683:WLH196685 WVB196683:WVD196685 C262219:E262221 IP262219:IR262221 SL262219:SN262221 ACH262219:ACJ262221 AMD262219:AMF262221 AVZ262219:AWB262221 BFV262219:BFX262221 BPR262219:BPT262221 BZN262219:BZP262221 CJJ262219:CJL262221 CTF262219:CTH262221 DDB262219:DDD262221 DMX262219:DMZ262221 DWT262219:DWV262221 EGP262219:EGR262221 EQL262219:EQN262221 FAH262219:FAJ262221 FKD262219:FKF262221 FTZ262219:FUB262221 GDV262219:GDX262221 GNR262219:GNT262221 GXN262219:GXP262221 HHJ262219:HHL262221 HRF262219:HRH262221 IBB262219:IBD262221 IKX262219:IKZ262221 IUT262219:IUV262221 JEP262219:JER262221 JOL262219:JON262221 JYH262219:JYJ262221 KID262219:KIF262221 KRZ262219:KSB262221 LBV262219:LBX262221 LLR262219:LLT262221 LVN262219:LVP262221 MFJ262219:MFL262221 MPF262219:MPH262221 MZB262219:MZD262221 NIX262219:NIZ262221 NST262219:NSV262221 OCP262219:OCR262221 OML262219:OMN262221 OWH262219:OWJ262221 PGD262219:PGF262221 PPZ262219:PQB262221 PZV262219:PZX262221 QJR262219:QJT262221 QTN262219:QTP262221 RDJ262219:RDL262221 RNF262219:RNH262221 RXB262219:RXD262221 SGX262219:SGZ262221 SQT262219:SQV262221 TAP262219:TAR262221 TKL262219:TKN262221 TUH262219:TUJ262221 UED262219:UEF262221 UNZ262219:UOB262221 UXV262219:UXX262221 VHR262219:VHT262221 VRN262219:VRP262221 WBJ262219:WBL262221 WLF262219:WLH262221 WVB262219:WVD262221 C327755:E327757 IP327755:IR327757 SL327755:SN327757 ACH327755:ACJ327757 AMD327755:AMF327757 AVZ327755:AWB327757 BFV327755:BFX327757 BPR327755:BPT327757 BZN327755:BZP327757 CJJ327755:CJL327757 CTF327755:CTH327757 DDB327755:DDD327757 DMX327755:DMZ327757 DWT327755:DWV327757 EGP327755:EGR327757 EQL327755:EQN327757 FAH327755:FAJ327757 FKD327755:FKF327757 FTZ327755:FUB327757 GDV327755:GDX327757 GNR327755:GNT327757 GXN327755:GXP327757 HHJ327755:HHL327757 HRF327755:HRH327757 IBB327755:IBD327757 IKX327755:IKZ327757 IUT327755:IUV327757 JEP327755:JER327757 JOL327755:JON327757 JYH327755:JYJ327757 KID327755:KIF327757 KRZ327755:KSB327757 LBV327755:LBX327757 LLR327755:LLT327757 LVN327755:LVP327757 MFJ327755:MFL327757 MPF327755:MPH327757 MZB327755:MZD327757 NIX327755:NIZ327757 NST327755:NSV327757 OCP327755:OCR327757 OML327755:OMN327757 OWH327755:OWJ327757 PGD327755:PGF327757 PPZ327755:PQB327757 PZV327755:PZX327757 QJR327755:QJT327757 QTN327755:QTP327757 RDJ327755:RDL327757 RNF327755:RNH327757 RXB327755:RXD327757 SGX327755:SGZ327757 SQT327755:SQV327757 TAP327755:TAR327757 TKL327755:TKN327757 TUH327755:TUJ327757 UED327755:UEF327757 UNZ327755:UOB327757 UXV327755:UXX327757 VHR327755:VHT327757 VRN327755:VRP327757 WBJ327755:WBL327757 WLF327755:WLH327757 WVB327755:WVD327757 C393291:E393293 IP393291:IR393293 SL393291:SN393293 ACH393291:ACJ393293 AMD393291:AMF393293 AVZ393291:AWB393293 BFV393291:BFX393293 BPR393291:BPT393293 BZN393291:BZP393293 CJJ393291:CJL393293 CTF393291:CTH393293 DDB393291:DDD393293 DMX393291:DMZ393293 DWT393291:DWV393293 EGP393291:EGR393293 EQL393291:EQN393293 FAH393291:FAJ393293 FKD393291:FKF393293 FTZ393291:FUB393293 GDV393291:GDX393293 GNR393291:GNT393293 GXN393291:GXP393293 HHJ393291:HHL393293 HRF393291:HRH393293 IBB393291:IBD393293 IKX393291:IKZ393293 IUT393291:IUV393293 JEP393291:JER393293 JOL393291:JON393293 JYH393291:JYJ393293 KID393291:KIF393293 KRZ393291:KSB393293 LBV393291:LBX393293 LLR393291:LLT393293 LVN393291:LVP393293 MFJ393291:MFL393293 MPF393291:MPH393293 MZB393291:MZD393293 NIX393291:NIZ393293 NST393291:NSV393293 OCP393291:OCR393293 OML393291:OMN393293 OWH393291:OWJ393293 PGD393291:PGF393293 PPZ393291:PQB393293 PZV393291:PZX393293 QJR393291:QJT393293 QTN393291:QTP393293 RDJ393291:RDL393293 RNF393291:RNH393293 RXB393291:RXD393293 SGX393291:SGZ393293 SQT393291:SQV393293 TAP393291:TAR393293 TKL393291:TKN393293 TUH393291:TUJ393293 UED393291:UEF393293 UNZ393291:UOB393293 UXV393291:UXX393293 VHR393291:VHT393293 VRN393291:VRP393293 WBJ393291:WBL393293 WLF393291:WLH393293 WVB393291:WVD393293 C458827:E458829 IP458827:IR458829 SL458827:SN458829 ACH458827:ACJ458829 AMD458827:AMF458829 AVZ458827:AWB458829 BFV458827:BFX458829 BPR458827:BPT458829 BZN458827:BZP458829 CJJ458827:CJL458829 CTF458827:CTH458829 DDB458827:DDD458829 DMX458827:DMZ458829 DWT458827:DWV458829 EGP458827:EGR458829 EQL458827:EQN458829 FAH458827:FAJ458829 FKD458827:FKF458829 FTZ458827:FUB458829 GDV458827:GDX458829 GNR458827:GNT458829 GXN458827:GXP458829 HHJ458827:HHL458829 HRF458827:HRH458829 IBB458827:IBD458829 IKX458827:IKZ458829 IUT458827:IUV458829 JEP458827:JER458829 JOL458827:JON458829 JYH458827:JYJ458829 KID458827:KIF458829 KRZ458827:KSB458829 LBV458827:LBX458829 LLR458827:LLT458829 LVN458827:LVP458829 MFJ458827:MFL458829 MPF458827:MPH458829 MZB458827:MZD458829 NIX458827:NIZ458829 NST458827:NSV458829 OCP458827:OCR458829 OML458827:OMN458829 OWH458827:OWJ458829 PGD458827:PGF458829 PPZ458827:PQB458829 PZV458827:PZX458829 QJR458827:QJT458829 QTN458827:QTP458829 RDJ458827:RDL458829 RNF458827:RNH458829 RXB458827:RXD458829 SGX458827:SGZ458829 SQT458827:SQV458829 TAP458827:TAR458829 TKL458827:TKN458829 TUH458827:TUJ458829 UED458827:UEF458829 UNZ458827:UOB458829 UXV458827:UXX458829 VHR458827:VHT458829 VRN458827:VRP458829 WBJ458827:WBL458829 WLF458827:WLH458829 WVB458827:WVD458829 C524363:E524365 IP524363:IR524365 SL524363:SN524365 ACH524363:ACJ524365 AMD524363:AMF524365 AVZ524363:AWB524365 BFV524363:BFX524365 BPR524363:BPT524365 BZN524363:BZP524365 CJJ524363:CJL524365 CTF524363:CTH524365 DDB524363:DDD524365 DMX524363:DMZ524365 DWT524363:DWV524365 EGP524363:EGR524365 EQL524363:EQN524365 FAH524363:FAJ524365 FKD524363:FKF524365 FTZ524363:FUB524365 GDV524363:GDX524365 GNR524363:GNT524365 GXN524363:GXP524365 HHJ524363:HHL524365 HRF524363:HRH524365 IBB524363:IBD524365 IKX524363:IKZ524365 IUT524363:IUV524365 JEP524363:JER524365 JOL524363:JON524365 JYH524363:JYJ524365 KID524363:KIF524365 KRZ524363:KSB524365 LBV524363:LBX524365 LLR524363:LLT524365 LVN524363:LVP524365 MFJ524363:MFL524365 MPF524363:MPH524365 MZB524363:MZD524365 NIX524363:NIZ524365 NST524363:NSV524365 OCP524363:OCR524365 OML524363:OMN524365 OWH524363:OWJ524365 PGD524363:PGF524365 PPZ524363:PQB524365 PZV524363:PZX524365 QJR524363:QJT524365 QTN524363:QTP524365 RDJ524363:RDL524365 RNF524363:RNH524365 RXB524363:RXD524365 SGX524363:SGZ524365 SQT524363:SQV524365 TAP524363:TAR524365 TKL524363:TKN524365 TUH524363:TUJ524365 UED524363:UEF524365 UNZ524363:UOB524365 UXV524363:UXX524365 VHR524363:VHT524365 VRN524363:VRP524365 WBJ524363:WBL524365 WLF524363:WLH524365 WVB524363:WVD524365 C589899:E589901 IP589899:IR589901 SL589899:SN589901 ACH589899:ACJ589901 AMD589899:AMF589901 AVZ589899:AWB589901 BFV589899:BFX589901 BPR589899:BPT589901 BZN589899:BZP589901 CJJ589899:CJL589901 CTF589899:CTH589901 DDB589899:DDD589901 DMX589899:DMZ589901 DWT589899:DWV589901 EGP589899:EGR589901 EQL589899:EQN589901 FAH589899:FAJ589901 FKD589899:FKF589901 FTZ589899:FUB589901 GDV589899:GDX589901 GNR589899:GNT589901 GXN589899:GXP589901 HHJ589899:HHL589901 HRF589899:HRH589901 IBB589899:IBD589901 IKX589899:IKZ589901 IUT589899:IUV589901 JEP589899:JER589901 JOL589899:JON589901 JYH589899:JYJ589901 KID589899:KIF589901 KRZ589899:KSB589901 LBV589899:LBX589901 LLR589899:LLT589901 LVN589899:LVP589901 MFJ589899:MFL589901 MPF589899:MPH589901 MZB589899:MZD589901 NIX589899:NIZ589901 NST589899:NSV589901 OCP589899:OCR589901 OML589899:OMN589901 OWH589899:OWJ589901 PGD589899:PGF589901 PPZ589899:PQB589901 PZV589899:PZX589901 QJR589899:QJT589901 QTN589899:QTP589901 RDJ589899:RDL589901 RNF589899:RNH589901 RXB589899:RXD589901 SGX589899:SGZ589901 SQT589899:SQV589901 TAP589899:TAR589901 TKL589899:TKN589901 TUH589899:TUJ589901 UED589899:UEF589901 UNZ589899:UOB589901 UXV589899:UXX589901 VHR589899:VHT589901 VRN589899:VRP589901 WBJ589899:WBL589901 WLF589899:WLH589901 WVB589899:WVD589901 C655435:E655437 IP655435:IR655437 SL655435:SN655437 ACH655435:ACJ655437 AMD655435:AMF655437 AVZ655435:AWB655437 BFV655435:BFX655437 BPR655435:BPT655437 BZN655435:BZP655437 CJJ655435:CJL655437 CTF655435:CTH655437 DDB655435:DDD655437 DMX655435:DMZ655437 DWT655435:DWV655437 EGP655435:EGR655437 EQL655435:EQN655437 FAH655435:FAJ655437 FKD655435:FKF655437 FTZ655435:FUB655437 GDV655435:GDX655437 GNR655435:GNT655437 GXN655435:GXP655437 HHJ655435:HHL655437 HRF655435:HRH655437 IBB655435:IBD655437 IKX655435:IKZ655437 IUT655435:IUV655437 JEP655435:JER655437 JOL655435:JON655437 JYH655435:JYJ655437 KID655435:KIF655437 KRZ655435:KSB655437 LBV655435:LBX655437 LLR655435:LLT655437 LVN655435:LVP655437 MFJ655435:MFL655437 MPF655435:MPH655437 MZB655435:MZD655437 NIX655435:NIZ655437 NST655435:NSV655437 OCP655435:OCR655437 OML655435:OMN655437 OWH655435:OWJ655437 PGD655435:PGF655437 PPZ655435:PQB655437 PZV655435:PZX655437 QJR655435:QJT655437 QTN655435:QTP655437 RDJ655435:RDL655437 RNF655435:RNH655437 RXB655435:RXD655437 SGX655435:SGZ655437 SQT655435:SQV655437 TAP655435:TAR655437 TKL655435:TKN655437 TUH655435:TUJ655437 UED655435:UEF655437 UNZ655435:UOB655437 UXV655435:UXX655437 VHR655435:VHT655437 VRN655435:VRP655437 WBJ655435:WBL655437 WLF655435:WLH655437 WVB655435:WVD655437 C720971:E720973 IP720971:IR720973 SL720971:SN720973 ACH720971:ACJ720973 AMD720971:AMF720973 AVZ720971:AWB720973 BFV720971:BFX720973 BPR720971:BPT720973 BZN720971:BZP720973 CJJ720971:CJL720973 CTF720971:CTH720973 DDB720971:DDD720973 DMX720971:DMZ720973 DWT720971:DWV720973 EGP720971:EGR720973 EQL720971:EQN720973 FAH720971:FAJ720973 FKD720971:FKF720973 FTZ720971:FUB720973 GDV720971:GDX720973 GNR720971:GNT720973 GXN720971:GXP720973 HHJ720971:HHL720973 HRF720971:HRH720973 IBB720971:IBD720973 IKX720971:IKZ720973 IUT720971:IUV720973 JEP720971:JER720973 JOL720971:JON720973 JYH720971:JYJ720973 KID720971:KIF720973 KRZ720971:KSB720973 LBV720971:LBX720973 LLR720971:LLT720973 LVN720971:LVP720973 MFJ720971:MFL720973 MPF720971:MPH720973 MZB720971:MZD720973 NIX720971:NIZ720973 NST720971:NSV720973 OCP720971:OCR720973 OML720971:OMN720973 OWH720971:OWJ720973 PGD720971:PGF720973 PPZ720971:PQB720973 PZV720971:PZX720973 QJR720971:QJT720973 QTN720971:QTP720973 RDJ720971:RDL720973 RNF720971:RNH720973 RXB720971:RXD720973 SGX720971:SGZ720973 SQT720971:SQV720973 TAP720971:TAR720973 TKL720971:TKN720973 TUH720971:TUJ720973 UED720971:UEF720973 UNZ720971:UOB720973 UXV720971:UXX720973 VHR720971:VHT720973 VRN720971:VRP720973 WBJ720971:WBL720973 WLF720971:WLH720973 WVB720971:WVD720973 C786507:E786509 IP786507:IR786509 SL786507:SN786509 ACH786507:ACJ786509 AMD786507:AMF786509 AVZ786507:AWB786509 BFV786507:BFX786509 BPR786507:BPT786509 BZN786507:BZP786509 CJJ786507:CJL786509 CTF786507:CTH786509 DDB786507:DDD786509 DMX786507:DMZ786509 DWT786507:DWV786509 EGP786507:EGR786509 EQL786507:EQN786509 FAH786507:FAJ786509 FKD786507:FKF786509 FTZ786507:FUB786509 GDV786507:GDX786509 GNR786507:GNT786509 GXN786507:GXP786509 HHJ786507:HHL786509 HRF786507:HRH786509 IBB786507:IBD786509 IKX786507:IKZ786509 IUT786507:IUV786509 JEP786507:JER786509 JOL786507:JON786509 JYH786507:JYJ786509 KID786507:KIF786509 KRZ786507:KSB786509 LBV786507:LBX786509 LLR786507:LLT786509 LVN786507:LVP786509 MFJ786507:MFL786509 MPF786507:MPH786509 MZB786507:MZD786509 NIX786507:NIZ786509 NST786507:NSV786509 OCP786507:OCR786509 OML786507:OMN786509 OWH786507:OWJ786509 PGD786507:PGF786509 PPZ786507:PQB786509 PZV786507:PZX786509 QJR786507:QJT786509 QTN786507:QTP786509 RDJ786507:RDL786509 RNF786507:RNH786509 RXB786507:RXD786509 SGX786507:SGZ786509 SQT786507:SQV786509 TAP786507:TAR786509 TKL786507:TKN786509 TUH786507:TUJ786509 UED786507:UEF786509 UNZ786507:UOB786509 UXV786507:UXX786509 VHR786507:VHT786509 VRN786507:VRP786509 WBJ786507:WBL786509 WLF786507:WLH786509 WVB786507:WVD786509 C852043:E852045 IP852043:IR852045 SL852043:SN852045 ACH852043:ACJ852045 AMD852043:AMF852045 AVZ852043:AWB852045 BFV852043:BFX852045 BPR852043:BPT852045 BZN852043:BZP852045 CJJ852043:CJL852045 CTF852043:CTH852045 DDB852043:DDD852045 DMX852043:DMZ852045 DWT852043:DWV852045 EGP852043:EGR852045 EQL852043:EQN852045 FAH852043:FAJ852045 FKD852043:FKF852045 FTZ852043:FUB852045 GDV852043:GDX852045 GNR852043:GNT852045 GXN852043:GXP852045 HHJ852043:HHL852045 HRF852043:HRH852045 IBB852043:IBD852045 IKX852043:IKZ852045 IUT852043:IUV852045 JEP852043:JER852045 JOL852043:JON852045 JYH852043:JYJ852045 KID852043:KIF852045 KRZ852043:KSB852045 LBV852043:LBX852045 LLR852043:LLT852045 LVN852043:LVP852045 MFJ852043:MFL852045 MPF852043:MPH852045 MZB852043:MZD852045 NIX852043:NIZ852045 NST852043:NSV852045 OCP852043:OCR852045 OML852043:OMN852045 OWH852043:OWJ852045 PGD852043:PGF852045 PPZ852043:PQB852045 PZV852043:PZX852045 QJR852043:QJT852045 QTN852043:QTP852045 RDJ852043:RDL852045 RNF852043:RNH852045 RXB852043:RXD852045 SGX852043:SGZ852045 SQT852043:SQV852045 TAP852043:TAR852045 TKL852043:TKN852045 TUH852043:TUJ852045 UED852043:UEF852045 UNZ852043:UOB852045 UXV852043:UXX852045 VHR852043:VHT852045 VRN852043:VRP852045 WBJ852043:WBL852045 WLF852043:WLH852045 WVB852043:WVD852045 C917579:E917581 IP917579:IR917581 SL917579:SN917581 ACH917579:ACJ917581 AMD917579:AMF917581 AVZ917579:AWB917581 BFV917579:BFX917581 BPR917579:BPT917581 BZN917579:BZP917581 CJJ917579:CJL917581 CTF917579:CTH917581 DDB917579:DDD917581 DMX917579:DMZ917581 DWT917579:DWV917581 EGP917579:EGR917581 EQL917579:EQN917581 FAH917579:FAJ917581 FKD917579:FKF917581 FTZ917579:FUB917581 GDV917579:GDX917581 GNR917579:GNT917581 GXN917579:GXP917581 HHJ917579:HHL917581 HRF917579:HRH917581 IBB917579:IBD917581 IKX917579:IKZ917581 IUT917579:IUV917581 JEP917579:JER917581 JOL917579:JON917581 JYH917579:JYJ917581 KID917579:KIF917581 KRZ917579:KSB917581 LBV917579:LBX917581 LLR917579:LLT917581 LVN917579:LVP917581 MFJ917579:MFL917581 MPF917579:MPH917581 MZB917579:MZD917581 NIX917579:NIZ917581 NST917579:NSV917581 OCP917579:OCR917581 OML917579:OMN917581 OWH917579:OWJ917581 PGD917579:PGF917581 PPZ917579:PQB917581 PZV917579:PZX917581 QJR917579:QJT917581 QTN917579:QTP917581 RDJ917579:RDL917581 RNF917579:RNH917581 RXB917579:RXD917581 SGX917579:SGZ917581 SQT917579:SQV917581 TAP917579:TAR917581 TKL917579:TKN917581 TUH917579:TUJ917581 UED917579:UEF917581 UNZ917579:UOB917581 UXV917579:UXX917581 VHR917579:VHT917581 VRN917579:VRP917581 WBJ917579:WBL917581 WLF917579:WLH917581 WVB917579:WVD917581 C983115:E983117 IP983115:IR983117 SL983115:SN983117 ACH983115:ACJ983117 AMD983115:AMF983117 AVZ983115:AWB983117 BFV983115:BFX983117 BPR983115:BPT983117 BZN983115:BZP983117 CJJ983115:CJL983117 CTF983115:CTH983117 DDB983115:DDD983117 DMX983115:DMZ983117 DWT983115:DWV983117 EGP983115:EGR983117 EQL983115:EQN983117 FAH983115:FAJ983117 FKD983115:FKF983117 FTZ983115:FUB983117 GDV983115:GDX983117 GNR983115:GNT983117 GXN983115:GXP983117 HHJ983115:HHL983117 HRF983115:HRH983117 IBB983115:IBD983117 IKX983115:IKZ983117 IUT983115:IUV983117 JEP983115:JER983117 JOL983115:JON983117 JYH983115:JYJ983117 KID983115:KIF983117 KRZ983115:KSB983117 LBV983115:LBX983117 LLR983115:LLT983117 LVN983115:LVP983117 MFJ983115:MFL983117 MPF983115:MPH983117 MZB983115:MZD983117 NIX983115:NIZ983117 NST983115:NSV983117 OCP983115:OCR983117 OML983115:OMN983117 OWH983115:OWJ983117 PGD983115:PGF983117 PPZ983115:PQB983117 PZV983115:PZX983117 QJR983115:QJT983117 QTN983115:QTP983117 RDJ983115:RDL983117 RNF983115:RNH983117 RXB983115:RXD983117 SGX983115:SGZ983117 SQT983115:SQV983117 TAP983115:TAR983117 TKL983115:TKN983117 TUH983115:TUJ983117 UED983115:UEF983117 UNZ983115:UOB983117 UXV983115:UXX983117 VHR983115:VHT983117 VRN983115:VRP983117 WBJ983115:WBL983117 WLF983115:WLH983117 WVB983115:WVD983117 IW65605:IX65605 SS65605:ST65605 ACO65605:ACP65605 AMK65605:AML65605 AWG65605:AWH65605 BGC65605:BGD65605 BPY65605:BPZ65605 BZU65605:BZV65605 CJQ65605:CJR65605 CTM65605:CTN65605 DDI65605:DDJ65605 DNE65605:DNF65605 DXA65605:DXB65605 EGW65605:EGX65605 EQS65605:EQT65605 FAO65605:FAP65605 FKK65605:FKL65605 FUG65605:FUH65605 GEC65605:GED65605 GNY65605:GNZ65605 GXU65605:GXV65605 HHQ65605:HHR65605 HRM65605:HRN65605 IBI65605:IBJ65605 ILE65605:ILF65605 IVA65605:IVB65605 JEW65605:JEX65605 JOS65605:JOT65605 JYO65605:JYP65605 KIK65605:KIL65605 KSG65605:KSH65605 LCC65605:LCD65605 LLY65605:LLZ65605 LVU65605:LVV65605 MFQ65605:MFR65605 MPM65605:MPN65605 MZI65605:MZJ65605 NJE65605:NJF65605 NTA65605:NTB65605 OCW65605:OCX65605 OMS65605:OMT65605 OWO65605:OWP65605 PGK65605:PGL65605 PQG65605:PQH65605 QAC65605:QAD65605 QJY65605:QJZ65605 QTU65605:QTV65605 RDQ65605:RDR65605 RNM65605:RNN65605 RXI65605:RXJ65605 SHE65605:SHF65605 SRA65605:SRB65605 TAW65605:TAX65605 TKS65605:TKT65605 TUO65605:TUP65605 UEK65605:UEL65605 UOG65605:UOH65605 UYC65605:UYD65605 VHY65605:VHZ65605 VRU65605:VRV65605 WBQ65605:WBR65605 WLM65605:WLN65605 WVI65605:WVJ65605 IW131141:IX131141 SS131141:ST131141 ACO131141:ACP131141 AMK131141:AML131141 AWG131141:AWH131141 BGC131141:BGD131141 BPY131141:BPZ131141 BZU131141:BZV131141 CJQ131141:CJR131141 CTM131141:CTN131141 DDI131141:DDJ131141 DNE131141:DNF131141 DXA131141:DXB131141 EGW131141:EGX131141 EQS131141:EQT131141 FAO131141:FAP131141 FKK131141:FKL131141 FUG131141:FUH131141 GEC131141:GED131141 GNY131141:GNZ131141 GXU131141:GXV131141 HHQ131141:HHR131141 HRM131141:HRN131141 IBI131141:IBJ131141 ILE131141:ILF131141 IVA131141:IVB131141 JEW131141:JEX131141 JOS131141:JOT131141 JYO131141:JYP131141 KIK131141:KIL131141 KSG131141:KSH131141 LCC131141:LCD131141 LLY131141:LLZ131141 LVU131141:LVV131141 MFQ131141:MFR131141 MPM131141:MPN131141 MZI131141:MZJ131141 NJE131141:NJF131141 NTA131141:NTB131141 OCW131141:OCX131141 OMS131141:OMT131141 OWO131141:OWP131141 PGK131141:PGL131141 PQG131141:PQH131141 QAC131141:QAD131141 QJY131141:QJZ131141 QTU131141:QTV131141 RDQ131141:RDR131141 RNM131141:RNN131141 RXI131141:RXJ131141 SHE131141:SHF131141 SRA131141:SRB131141 TAW131141:TAX131141 TKS131141:TKT131141 TUO131141:TUP131141 UEK131141:UEL131141 UOG131141:UOH131141 UYC131141:UYD131141 VHY131141:VHZ131141 VRU131141:VRV131141 WBQ131141:WBR131141 WLM131141:WLN131141 WVI131141:WVJ131141 IW196677:IX196677 SS196677:ST196677 ACO196677:ACP196677 AMK196677:AML196677 AWG196677:AWH196677 BGC196677:BGD196677 BPY196677:BPZ196677 BZU196677:BZV196677 CJQ196677:CJR196677 CTM196677:CTN196677 DDI196677:DDJ196677 DNE196677:DNF196677 DXA196677:DXB196677 EGW196677:EGX196677 EQS196677:EQT196677 FAO196677:FAP196677 FKK196677:FKL196677 FUG196677:FUH196677 GEC196677:GED196677 GNY196677:GNZ196677 GXU196677:GXV196677 HHQ196677:HHR196677 HRM196677:HRN196677 IBI196677:IBJ196677 ILE196677:ILF196677 IVA196677:IVB196677 JEW196677:JEX196677 JOS196677:JOT196677 JYO196677:JYP196677 KIK196677:KIL196677 KSG196677:KSH196677 LCC196677:LCD196677 LLY196677:LLZ196677 LVU196677:LVV196677 MFQ196677:MFR196677 MPM196677:MPN196677 MZI196677:MZJ196677 NJE196677:NJF196677 NTA196677:NTB196677 OCW196677:OCX196677 OMS196677:OMT196677 OWO196677:OWP196677 PGK196677:PGL196677 PQG196677:PQH196677 QAC196677:QAD196677 QJY196677:QJZ196677 QTU196677:QTV196677 RDQ196677:RDR196677 RNM196677:RNN196677 RXI196677:RXJ196677 SHE196677:SHF196677 SRA196677:SRB196677 TAW196677:TAX196677 TKS196677:TKT196677 TUO196677:TUP196677 UEK196677:UEL196677 UOG196677:UOH196677 UYC196677:UYD196677 VHY196677:VHZ196677 VRU196677:VRV196677 WBQ196677:WBR196677 WLM196677:WLN196677 WVI196677:WVJ196677 IW262213:IX262213 SS262213:ST262213 ACO262213:ACP262213 AMK262213:AML262213 AWG262213:AWH262213 BGC262213:BGD262213 BPY262213:BPZ262213 BZU262213:BZV262213 CJQ262213:CJR262213 CTM262213:CTN262213 DDI262213:DDJ262213 DNE262213:DNF262213 DXA262213:DXB262213 EGW262213:EGX262213 EQS262213:EQT262213 FAO262213:FAP262213 FKK262213:FKL262213 FUG262213:FUH262213 GEC262213:GED262213 GNY262213:GNZ262213 GXU262213:GXV262213 HHQ262213:HHR262213 HRM262213:HRN262213 IBI262213:IBJ262213 ILE262213:ILF262213 IVA262213:IVB262213 JEW262213:JEX262213 JOS262213:JOT262213 JYO262213:JYP262213 KIK262213:KIL262213 KSG262213:KSH262213 LCC262213:LCD262213 LLY262213:LLZ262213 LVU262213:LVV262213 MFQ262213:MFR262213 MPM262213:MPN262213 MZI262213:MZJ262213 NJE262213:NJF262213 NTA262213:NTB262213 OCW262213:OCX262213 OMS262213:OMT262213 OWO262213:OWP262213 PGK262213:PGL262213 PQG262213:PQH262213 QAC262213:QAD262213 QJY262213:QJZ262213 QTU262213:QTV262213 RDQ262213:RDR262213 RNM262213:RNN262213 RXI262213:RXJ262213 SHE262213:SHF262213 SRA262213:SRB262213 TAW262213:TAX262213 TKS262213:TKT262213 TUO262213:TUP262213 UEK262213:UEL262213 UOG262213:UOH262213 UYC262213:UYD262213 VHY262213:VHZ262213 VRU262213:VRV262213 WBQ262213:WBR262213 WLM262213:WLN262213 WVI262213:WVJ262213 IW327749:IX327749 SS327749:ST327749 ACO327749:ACP327749 AMK327749:AML327749 AWG327749:AWH327749 BGC327749:BGD327749 BPY327749:BPZ327749 BZU327749:BZV327749 CJQ327749:CJR327749 CTM327749:CTN327749 DDI327749:DDJ327749 DNE327749:DNF327749 DXA327749:DXB327749 EGW327749:EGX327749 EQS327749:EQT327749 FAO327749:FAP327749 FKK327749:FKL327749 FUG327749:FUH327749 GEC327749:GED327749 GNY327749:GNZ327749 GXU327749:GXV327749 HHQ327749:HHR327749 HRM327749:HRN327749 IBI327749:IBJ327749 ILE327749:ILF327749 IVA327749:IVB327749 JEW327749:JEX327749 JOS327749:JOT327749 JYO327749:JYP327749 KIK327749:KIL327749 KSG327749:KSH327749 LCC327749:LCD327749 LLY327749:LLZ327749 LVU327749:LVV327749 MFQ327749:MFR327749 MPM327749:MPN327749 MZI327749:MZJ327749 NJE327749:NJF327749 NTA327749:NTB327749 OCW327749:OCX327749 OMS327749:OMT327749 OWO327749:OWP327749 PGK327749:PGL327749 PQG327749:PQH327749 QAC327749:QAD327749 QJY327749:QJZ327749 QTU327749:QTV327749 RDQ327749:RDR327749 RNM327749:RNN327749 RXI327749:RXJ327749 SHE327749:SHF327749 SRA327749:SRB327749 TAW327749:TAX327749 TKS327749:TKT327749 TUO327749:TUP327749 UEK327749:UEL327749 UOG327749:UOH327749 UYC327749:UYD327749 VHY327749:VHZ327749 VRU327749:VRV327749 WBQ327749:WBR327749 WLM327749:WLN327749 WVI327749:WVJ327749 IW393285:IX393285 SS393285:ST393285 ACO393285:ACP393285 AMK393285:AML393285 AWG393285:AWH393285 BGC393285:BGD393285 BPY393285:BPZ393285 BZU393285:BZV393285 CJQ393285:CJR393285 CTM393285:CTN393285 DDI393285:DDJ393285 DNE393285:DNF393285 DXA393285:DXB393285 EGW393285:EGX393285 EQS393285:EQT393285 FAO393285:FAP393285 FKK393285:FKL393285 FUG393285:FUH393285 GEC393285:GED393285 GNY393285:GNZ393285 GXU393285:GXV393285 HHQ393285:HHR393285 HRM393285:HRN393285 IBI393285:IBJ393285 ILE393285:ILF393285 IVA393285:IVB393285 JEW393285:JEX393285 JOS393285:JOT393285 JYO393285:JYP393285 KIK393285:KIL393285 KSG393285:KSH393285 LCC393285:LCD393285 LLY393285:LLZ393285 LVU393285:LVV393285 MFQ393285:MFR393285 MPM393285:MPN393285 MZI393285:MZJ393285 NJE393285:NJF393285 NTA393285:NTB393285 OCW393285:OCX393285 OMS393285:OMT393285 OWO393285:OWP393285 PGK393285:PGL393285 PQG393285:PQH393285 QAC393285:QAD393285 QJY393285:QJZ393285 QTU393285:QTV393285 RDQ393285:RDR393285 RNM393285:RNN393285 RXI393285:RXJ393285 SHE393285:SHF393285 SRA393285:SRB393285 TAW393285:TAX393285 TKS393285:TKT393285 TUO393285:TUP393285 UEK393285:UEL393285 UOG393285:UOH393285 UYC393285:UYD393285 VHY393285:VHZ393285 VRU393285:VRV393285 WBQ393285:WBR393285 WLM393285:WLN393285 WVI393285:WVJ393285 IW458821:IX458821 SS458821:ST458821 ACO458821:ACP458821 AMK458821:AML458821 AWG458821:AWH458821 BGC458821:BGD458821 BPY458821:BPZ458821 BZU458821:BZV458821 CJQ458821:CJR458821 CTM458821:CTN458821 DDI458821:DDJ458821 DNE458821:DNF458821 DXA458821:DXB458821 EGW458821:EGX458821 EQS458821:EQT458821 FAO458821:FAP458821 FKK458821:FKL458821 FUG458821:FUH458821 GEC458821:GED458821 GNY458821:GNZ458821 GXU458821:GXV458821 HHQ458821:HHR458821 HRM458821:HRN458821 IBI458821:IBJ458821 ILE458821:ILF458821 IVA458821:IVB458821 JEW458821:JEX458821 JOS458821:JOT458821 JYO458821:JYP458821 KIK458821:KIL458821 KSG458821:KSH458821 LCC458821:LCD458821 LLY458821:LLZ458821 LVU458821:LVV458821 MFQ458821:MFR458821 MPM458821:MPN458821 MZI458821:MZJ458821 NJE458821:NJF458821 NTA458821:NTB458821 OCW458821:OCX458821 OMS458821:OMT458821 OWO458821:OWP458821 PGK458821:PGL458821 PQG458821:PQH458821 QAC458821:QAD458821 QJY458821:QJZ458821 QTU458821:QTV458821 RDQ458821:RDR458821 RNM458821:RNN458821 RXI458821:RXJ458821 SHE458821:SHF458821 SRA458821:SRB458821 TAW458821:TAX458821 TKS458821:TKT458821 TUO458821:TUP458821 UEK458821:UEL458821 UOG458821:UOH458821 UYC458821:UYD458821 VHY458821:VHZ458821 VRU458821:VRV458821 WBQ458821:WBR458821 WLM458821:WLN458821 WVI458821:WVJ458821 IW524357:IX524357 SS524357:ST524357 ACO524357:ACP524357 AMK524357:AML524357 AWG524357:AWH524357 BGC524357:BGD524357 BPY524357:BPZ524357 BZU524357:BZV524357 CJQ524357:CJR524357 CTM524357:CTN524357 DDI524357:DDJ524357 DNE524357:DNF524357 DXA524357:DXB524357 EGW524357:EGX524357 EQS524357:EQT524357 FAO524357:FAP524357 FKK524357:FKL524357 FUG524357:FUH524357 GEC524357:GED524357 GNY524357:GNZ524357 GXU524357:GXV524357 HHQ524357:HHR524357 HRM524357:HRN524357 IBI524357:IBJ524357 ILE524357:ILF524357 IVA524357:IVB524357 JEW524357:JEX524357 JOS524357:JOT524357 JYO524357:JYP524357 KIK524357:KIL524357 KSG524357:KSH524357 LCC524357:LCD524357 LLY524357:LLZ524357 LVU524357:LVV524357 MFQ524357:MFR524357 MPM524357:MPN524357 MZI524357:MZJ524357 NJE524357:NJF524357 NTA524357:NTB524357 OCW524357:OCX524357 OMS524357:OMT524357 OWO524357:OWP524357 PGK524357:PGL524357 PQG524357:PQH524357 QAC524357:QAD524357 QJY524357:QJZ524357 QTU524357:QTV524357 RDQ524357:RDR524357 RNM524357:RNN524357 RXI524357:RXJ524357 SHE524357:SHF524357 SRA524357:SRB524357 TAW524357:TAX524357 TKS524357:TKT524357 TUO524357:TUP524357 UEK524357:UEL524357 UOG524357:UOH524357 UYC524357:UYD524357 VHY524357:VHZ524357 VRU524357:VRV524357 WBQ524357:WBR524357 WLM524357:WLN524357 WVI524357:WVJ524357 IW589893:IX589893 SS589893:ST589893 ACO589893:ACP589893 AMK589893:AML589893 AWG589893:AWH589893 BGC589893:BGD589893 BPY589893:BPZ589893 BZU589893:BZV589893 CJQ589893:CJR589893 CTM589893:CTN589893 DDI589893:DDJ589893 DNE589893:DNF589893 DXA589893:DXB589893 EGW589893:EGX589893 EQS589893:EQT589893 FAO589893:FAP589893 FKK589893:FKL589893 FUG589893:FUH589893 GEC589893:GED589893 GNY589893:GNZ589893 GXU589893:GXV589893 HHQ589893:HHR589893 HRM589893:HRN589893 IBI589893:IBJ589893 ILE589893:ILF589893 IVA589893:IVB589893 JEW589893:JEX589893 JOS589893:JOT589893 JYO589893:JYP589893 KIK589893:KIL589893 KSG589893:KSH589893 LCC589893:LCD589893 LLY589893:LLZ589893 LVU589893:LVV589893 MFQ589893:MFR589893 MPM589893:MPN589893 MZI589893:MZJ589893 NJE589893:NJF589893 NTA589893:NTB589893 OCW589893:OCX589893 OMS589893:OMT589893 OWO589893:OWP589893 PGK589893:PGL589893 PQG589893:PQH589893 QAC589893:QAD589893 QJY589893:QJZ589893 QTU589893:QTV589893 RDQ589893:RDR589893 RNM589893:RNN589893 RXI589893:RXJ589893 SHE589893:SHF589893 SRA589893:SRB589893 TAW589893:TAX589893 TKS589893:TKT589893 TUO589893:TUP589893 UEK589893:UEL589893 UOG589893:UOH589893 UYC589893:UYD589893 VHY589893:VHZ589893 VRU589893:VRV589893 WBQ589893:WBR589893 WLM589893:WLN589893 WVI589893:WVJ589893 IW655429:IX655429 SS655429:ST655429 ACO655429:ACP655429 AMK655429:AML655429 AWG655429:AWH655429 BGC655429:BGD655429 BPY655429:BPZ655429 BZU655429:BZV655429 CJQ655429:CJR655429 CTM655429:CTN655429 DDI655429:DDJ655429 DNE655429:DNF655429 DXA655429:DXB655429 EGW655429:EGX655429 EQS655429:EQT655429 FAO655429:FAP655429 FKK655429:FKL655429 FUG655429:FUH655429 GEC655429:GED655429 GNY655429:GNZ655429 GXU655429:GXV655429 HHQ655429:HHR655429 HRM655429:HRN655429 IBI655429:IBJ655429 ILE655429:ILF655429 IVA655429:IVB655429 JEW655429:JEX655429 JOS655429:JOT655429 JYO655429:JYP655429 KIK655429:KIL655429 KSG655429:KSH655429 LCC655429:LCD655429 LLY655429:LLZ655429 LVU655429:LVV655429 MFQ655429:MFR655429 MPM655429:MPN655429 MZI655429:MZJ655429 NJE655429:NJF655429 NTA655429:NTB655429 OCW655429:OCX655429 OMS655429:OMT655429 OWO655429:OWP655429 PGK655429:PGL655429 PQG655429:PQH655429 QAC655429:QAD655429 QJY655429:QJZ655429 QTU655429:QTV655429 RDQ655429:RDR655429 RNM655429:RNN655429 RXI655429:RXJ655429 SHE655429:SHF655429 SRA655429:SRB655429 TAW655429:TAX655429 TKS655429:TKT655429 TUO655429:TUP655429 UEK655429:UEL655429 UOG655429:UOH655429 UYC655429:UYD655429 VHY655429:VHZ655429 VRU655429:VRV655429 WBQ655429:WBR655429 WLM655429:WLN655429 WVI655429:WVJ655429 IW720965:IX720965 SS720965:ST720965 ACO720965:ACP720965 AMK720965:AML720965 AWG720965:AWH720965 BGC720965:BGD720965 BPY720965:BPZ720965 BZU720965:BZV720965 CJQ720965:CJR720965 CTM720965:CTN720965 DDI720965:DDJ720965 DNE720965:DNF720965 DXA720965:DXB720965 EGW720965:EGX720965 EQS720965:EQT720965 FAO720965:FAP720965 FKK720965:FKL720965 FUG720965:FUH720965 GEC720965:GED720965 GNY720965:GNZ720965 GXU720965:GXV720965 HHQ720965:HHR720965 HRM720965:HRN720965 IBI720965:IBJ720965 ILE720965:ILF720965 IVA720965:IVB720965 JEW720965:JEX720965 JOS720965:JOT720965 JYO720965:JYP720965 KIK720965:KIL720965 KSG720965:KSH720965 LCC720965:LCD720965 LLY720965:LLZ720965 LVU720965:LVV720965 MFQ720965:MFR720965 MPM720965:MPN720965 MZI720965:MZJ720965 NJE720965:NJF720965 NTA720965:NTB720965 OCW720965:OCX720965 OMS720965:OMT720965 OWO720965:OWP720965 PGK720965:PGL720965 PQG720965:PQH720965 QAC720965:QAD720965 QJY720965:QJZ720965 QTU720965:QTV720965 RDQ720965:RDR720965 RNM720965:RNN720965 RXI720965:RXJ720965 SHE720965:SHF720965 SRA720965:SRB720965 TAW720965:TAX720965 TKS720965:TKT720965 TUO720965:TUP720965 UEK720965:UEL720965 UOG720965:UOH720965 UYC720965:UYD720965 VHY720965:VHZ720965 VRU720965:VRV720965 WBQ720965:WBR720965 WLM720965:WLN720965 WVI720965:WVJ720965 IW786501:IX786501 SS786501:ST786501 ACO786501:ACP786501 AMK786501:AML786501 AWG786501:AWH786501 BGC786501:BGD786501 BPY786501:BPZ786501 BZU786501:BZV786501 CJQ786501:CJR786501 CTM786501:CTN786501 DDI786501:DDJ786501 DNE786501:DNF786501 DXA786501:DXB786501 EGW786501:EGX786501 EQS786501:EQT786501 FAO786501:FAP786501 FKK786501:FKL786501 FUG786501:FUH786501 GEC786501:GED786501 GNY786501:GNZ786501 GXU786501:GXV786501 HHQ786501:HHR786501 HRM786501:HRN786501 IBI786501:IBJ786501 ILE786501:ILF786501 IVA786501:IVB786501 JEW786501:JEX786501 JOS786501:JOT786501 JYO786501:JYP786501 KIK786501:KIL786501 KSG786501:KSH786501 LCC786501:LCD786501 LLY786501:LLZ786501 LVU786501:LVV786501 MFQ786501:MFR786501 MPM786501:MPN786501 MZI786501:MZJ786501 NJE786501:NJF786501 NTA786501:NTB786501 OCW786501:OCX786501 OMS786501:OMT786501 OWO786501:OWP786501 PGK786501:PGL786501 PQG786501:PQH786501 QAC786501:QAD786501 QJY786501:QJZ786501 QTU786501:QTV786501 RDQ786501:RDR786501 RNM786501:RNN786501 RXI786501:RXJ786501 SHE786501:SHF786501 SRA786501:SRB786501 TAW786501:TAX786501 TKS786501:TKT786501 TUO786501:TUP786501 UEK786501:UEL786501 UOG786501:UOH786501 UYC786501:UYD786501 VHY786501:VHZ786501 VRU786501:VRV786501 WBQ786501:WBR786501 WLM786501:WLN786501 WVI786501:WVJ786501 IW852037:IX852037 SS852037:ST852037 ACO852037:ACP852037 AMK852037:AML852037 AWG852037:AWH852037 BGC852037:BGD852037 BPY852037:BPZ852037 BZU852037:BZV852037 CJQ852037:CJR852037 CTM852037:CTN852037 DDI852037:DDJ852037 DNE852037:DNF852037 DXA852037:DXB852037 EGW852037:EGX852037 EQS852037:EQT852037 FAO852037:FAP852037 FKK852037:FKL852037 FUG852037:FUH852037 GEC852037:GED852037 GNY852037:GNZ852037 GXU852037:GXV852037 HHQ852037:HHR852037 HRM852037:HRN852037 IBI852037:IBJ852037 ILE852037:ILF852037 IVA852037:IVB852037 JEW852037:JEX852037 JOS852037:JOT852037 JYO852037:JYP852037 KIK852037:KIL852037 KSG852037:KSH852037 LCC852037:LCD852037 LLY852037:LLZ852037 LVU852037:LVV852037 MFQ852037:MFR852037 MPM852037:MPN852037 MZI852037:MZJ852037 NJE852037:NJF852037 NTA852037:NTB852037 OCW852037:OCX852037 OMS852037:OMT852037 OWO852037:OWP852037 PGK852037:PGL852037 PQG852037:PQH852037 QAC852037:QAD852037 QJY852037:QJZ852037 QTU852037:QTV852037 RDQ852037:RDR852037 RNM852037:RNN852037 RXI852037:RXJ852037 SHE852037:SHF852037 SRA852037:SRB852037 TAW852037:TAX852037 TKS852037:TKT852037 TUO852037:TUP852037 UEK852037:UEL852037 UOG852037:UOH852037 UYC852037:UYD852037 VHY852037:VHZ852037 VRU852037:VRV852037 WBQ852037:WBR852037 WLM852037:WLN852037 WVI852037:WVJ852037 IW917573:IX917573 SS917573:ST917573 ACO917573:ACP917573 AMK917573:AML917573 AWG917573:AWH917573 BGC917573:BGD917573 BPY917573:BPZ917573 BZU917573:BZV917573 CJQ917573:CJR917573 CTM917573:CTN917573 DDI917573:DDJ917573 DNE917573:DNF917573 DXA917573:DXB917573 EGW917573:EGX917573 EQS917573:EQT917573 FAO917573:FAP917573 FKK917573:FKL917573 FUG917573:FUH917573 GEC917573:GED917573 GNY917573:GNZ917573 GXU917573:GXV917573 HHQ917573:HHR917573 HRM917573:HRN917573 IBI917573:IBJ917573 ILE917573:ILF917573 IVA917573:IVB917573 JEW917573:JEX917573 JOS917573:JOT917573 JYO917573:JYP917573 KIK917573:KIL917573 KSG917573:KSH917573 LCC917573:LCD917573 LLY917573:LLZ917573 LVU917573:LVV917573 MFQ917573:MFR917573 MPM917573:MPN917573 MZI917573:MZJ917573 NJE917573:NJF917573 NTA917573:NTB917573 OCW917573:OCX917573 OMS917573:OMT917573 OWO917573:OWP917573 PGK917573:PGL917573 PQG917573:PQH917573 QAC917573:QAD917573 QJY917573:QJZ917573 QTU917573:QTV917573 RDQ917573:RDR917573 RNM917573:RNN917573 RXI917573:RXJ917573 SHE917573:SHF917573 SRA917573:SRB917573 TAW917573:TAX917573 TKS917573:TKT917573 TUO917573:TUP917573 UEK917573:UEL917573 UOG917573:UOH917573 UYC917573:UYD917573 VHY917573:VHZ917573 VRU917573:VRV917573 WBQ917573:WBR917573 WLM917573:WLN917573 WVI917573:WVJ917573 IW983109:IX983109 SS983109:ST983109 ACO983109:ACP983109 AMK983109:AML983109 AWG983109:AWH983109 BGC983109:BGD983109 BPY983109:BPZ983109 BZU983109:BZV983109 CJQ983109:CJR983109 CTM983109:CTN983109 DDI983109:DDJ983109 DNE983109:DNF983109 DXA983109:DXB983109 EGW983109:EGX983109 EQS983109:EQT983109 FAO983109:FAP983109 FKK983109:FKL983109 FUG983109:FUH983109 GEC983109:GED983109 GNY983109:GNZ983109 GXU983109:GXV983109 HHQ983109:HHR983109 HRM983109:HRN983109 IBI983109:IBJ983109 ILE983109:ILF983109 IVA983109:IVB983109 JEW983109:JEX983109 JOS983109:JOT983109 JYO983109:JYP983109 KIK983109:KIL983109 KSG983109:KSH983109 LCC983109:LCD983109 LLY983109:LLZ983109 LVU983109:LVV983109 MFQ983109:MFR983109 MPM983109:MPN983109 MZI983109:MZJ983109 NJE983109:NJF983109 NTA983109:NTB983109 OCW983109:OCX983109 OMS983109:OMT983109 OWO983109:OWP983109 PGK983109:PGL983109 PQG983109:PQH983109 QAC983109:QAD983109 QJY983109:QJZ983109 QTU983109:QTV983109 RDQ983109:RDR983109 RNM983109:RNN983109 RXI983109:RXJ983109 SHE983109:SHF983109 SRA983109:SRB983109 TAW983109:TAX983109 TKS983109:TKT983109 TUO983109:TUP983109 UEK983109:UEL983109 UOG983109:UOH983109 UYC983109:UYD983109 VHY983109:VHZ983109 VRU983109:VRV983109 WBQ983109:WBR983109 WLM983109:WLN983109 WVI983109:WVJ983109 IS65540:IT65605 SO65540:SP65605 ACK65540:ACL65605 AMG65540:AMH65605 AWC65540:AWD65605 BFY65540:BFZ65605 BPU65540:BPV65605 BZQ65540:BZR65605 CJM65540:CJN65605 CTI65540:CTJ65605 DDE65540:DDF65605 DNA65540:DNB65605 DWW65540:DWX65605 EGS65540:EGT65605 EQO65540:EQP65605 FAK65540:FAL65605 FKG65540:FKH65605 FUC65540:FUD65605 GDY65540:GDZ65605 GNU65540:GNV65605 GXQ65540:GXR65605 HHM65540:HHN65605 HRI65540:HRJ65605 IBE65540:IBF65605 ILA65540:ILB65605 IUW65540:IUX65605 JES65540:JET65605 JOO65540:JOP65605 JYK65540:JYL65605 KIG65540:KIH65605 KSC65540:KSD65605 LBY65540:LBZ65605 LLU65540:LLV65605 LVQ65540:LVR65605 MFM65540:MFN65605 MPI65540:MPJ65605 MZE65540:MZF65605 NJA65540:NJB65605 NSW65540:NSX65605 OCS65540:OCT65605 OMO65540:OMP65605 OWK65540:OWL65605 PGG65540:PGH65605 PQC65540:PQD65605 PZY65540:PZZ65605 QJU65540:QJV65605 QTQ65540:QTR65605 RDM65540:RDN65605 RNI65540:RNJ65605 RXE65540:RXF65605 SHA65540:SHB65605 SQW65540:SQX65605 TAS65540:TAT65605 TKO65540:TKP65605 TUK65540:TUL65605 UEG65540:UEH65605 UOC65540:UOD65605 UXY65540:UXZ65605 VHU65540:VHV65605 VRQ65540:VRR65605 WBM65540:WBN65605 WLI65540:WLJ65605 WVE65540:WVF65605 IS131076:IT131141 SO131076:SP131141 ACK131076:ACL131141 AMG131076:AMH131141 AWC131076:AWD131141 BFY131076:BFZ131141 BPU131076:BPV131141 BZQ131076:BZR131141 CJM131076:CJN131141 CTI131076:CTJ131141 DDE131076:DDF131141 DNA131076:DNB131141 DWW131076:DWX131141 EGS131076:EGT131141 EQO131076:EQP131141 FAK131076:FAL131141 FKG131076:FKH131141 FUC131076:FUD131141 GDY131076:GDZ131141 GNU131076:GNV131141 GXQ131076:GXR131141 HHM131076:HHN131141 HRI131076:HRJ131141 IBE131076:IBF131141 ILA131076:ILB131141 IUW131076:IUX131141 JES131076:JET131141 JOO131076:JOP131141 JYK131076:JYL131141 KIG131076:KIH131141 KSC131076:KSD131141 LBY131076:LBZ131141 LLU131076:LLV131141 LVQ131076:LVR131141 MFM131076:MFN131141 MPI131076:MPJ131141 MZE131076:MZF131141 NJA131076:NJB131141 NSW131076:NSX131141 OCS131076:OCT131141 OMO131076:OMP131141 OWK131076:OWL131141 PGG131076:PGH131141 PQC131076:PQD131141 PZY131076:PZZ131141 QJU131076:QJV131141 QTQ131076:QTR131141 RDM131076:RDN131141 RNI131076:RNJ131141 RXE131076:RXF131141 SHA131076:SHB131141 SQW131076:SQX131141 TAS131076:TAT131141 TKO131076:TKP131141 TUK131076:TUL131141 UEG131076:UEH131141 UOC131076:UOD131141 UXY131076:UXZ131141 VHU131076:VHV131141 VRQ131076:VRR131141 WBM131076:WBN131141 WLI131076:WLJ131141 WVE131076:WVF131141 IS196612:IT196677 SO196612:SP196677 ACK196612:ACL196677 AMG196612:AMH196677 AWC196612:AWD196677 BFY196612:BFZ196677 BPU196612:BPV196677 BZQ196612:BZR196677 CJM196612:CJN196677 CTI196612:CTJ196677 DDE196612:DDF196677 DNA196612:DNB196677 DWW196612:DWX196677 EGS196612:EGT196677 EQO196612:EQP196677 FAK196612:FAL196677 FKG196612:FKH196677 FUC196612:FUD196677 GDY196612:GDZ196677 GNU196612:GNV196677 GXQ196612:GXR196677 HHM196612:HHN196677 HRI196612:HRJ196677 IBE196612:IBF196677 ILA196612:ILB196677 IUW196612:IUX196677 JES196612:JET196677 JOO196612:JOP196677 JYK196612:JYL196677 KIG196612:KIH196677 KSC196612:KSD196677 LBY196612:LBZ196677 LLU196612:LLV196677 LVQ196612:LVR196677 MFM196612:MFN196677 MPI196612:MPJ196677 MZE196612:MZF196677 NJA196612:NJB196677 NSW196612:NSX196677 OCS196612:OCT196677 OMO196612:OMP196677 OWK196612:OWL196677 PGG196612:PGH196677 PQC196612:PQD196677 PZY196612:PZZ196677 QJU196612:QJV196677 QTQ196612:QTR196677 RDM196612:RDN196677 RNI196612:RNJ196677 RXE196612:RXF196677 SHA196612:SHB196677 SQW196612:SQX196677 TAS196612:TAT196677 TKO196612:TKP196677 TUK196612:TUL196677 UEG196612:UEH196677 UOC196612:UOD196677 UXY196612:UXZ196677 VHU196612:VHV196677 VRQ196612:VRR196677 WBM196612:WBN196677 WLI196612:WLJ196677 WVE196612:WVF196677 IS262148:IT262213 SO262148:SP262213 ACK262148:ACL262213 AMG262148:AMH262213 AWC262148:AWD262213 BFY262148:BFZ262213 BPU262148:BPV262213 BZQ262148:BZR262213 CJM262148:CJN262213 CTI262148:CTJ262213 DDE262148:DDF262213 DNA262148:DNB262213 DWW262148:DWX262213 EGS262148:EGT262213 EQO262148:EQP262213 FAK262148:FAL262213 FKG262148:FKH262213 FUC262148:FUD262213 GDY262148:GDZ262213 GNU262148:GNV262213 GXQ262148:GXR262213 HHM262148:HHN262213 HRI262148:HRJ262213 IBE262148:IBF262213 ILA262148:ILB262213 IUW262148:IUX262213 JES262148:JET262213 JOO262148:JOP262213 JYK262148:JYL262213 KIG262148:KIH262213 KSC262148:KSD262213 LBY262148:LBZ262213 LLU262148:LLV262213 LVQ262148:LVR262213 MFM262148:MFN262213 MPI262148:MPJ262213 MZE262148:MZF262213 NJA262148:NJB262213 NSW262148:NSX262213 OCS262148:OCT262213 OMO262148:OMP262213 OWK262148:OWL262213 PGG262148:PGH262213 PQC262148:PQD262213 PZY262148:PZZ262213 QJU262148:QJV262213 QTQ262148:QTR262213 RDM262148:RDN262213 RNI262148:RNJ262213 RXE262148:RXF262213 SHA262148:SHB262213 SQW262148:SQX262213 TAS262148:TAT262213 TKO262148:TKP262213 TUK262148:TUL262213 UEG262148:UEH262213 UOC262148:UOD262213 UXY262148:UXZ262213 VHU262148:VHV262213 VRQ262148:VRR262213 WBM262148:WBN262213 WLI262148:WLJ262213 WVE262148:WVF262213 IS327684:IT327749 SO327684:SP327749 ACK327684:ACL327749 AMG327684:AMH327749 AWC327684:AWD327749 BFY327684:BFZ327749 BPU327684:BPV327749 BZQ327684:BZR327749 CJM327684:CJN327749 CTI327684:CTJ327749 DDE327684:DDF327749 DNA327684:DNB327749 DWW327684:DWX327749 EGS327684:EGT327749 EQO327684:EQP327749 FAK327684:FAL327749 FKG327684:FKH327749 FUC327684:FUD327749 GDY327684:GDZ327749 GNU327684:GNV327749 GXQ327684:GXR327749 HHM327684:HHN327749 HRI327684:HRJ327749 IBE327684:IBF327749 ILA327684:ILB327749 IUW327684:IUX327749 JES327684:JET327749 JOO327684:JOP327749 JYK327684:JYL327749 KIG327684:KIH327749 KSC327684:KSD327749 LBY327684:LBZ327749 LLU327684:LLV327749 LVQ327684:LVR327749 MFM327684:MFN327749 MPI327684:MPJ327749 MZE327684:MZF327749 NJA327684:NJB327749 NSW327684:NSX327749 OCS327684:OCT327749 OMO327684:OMP327749 OWK327684:OWL327749 PGG327684:PGH327749 PQC327684:PQD327749 PZY327684:PZZ327749 QJU327684:QJV327749 QTQ327684:QTR327749 RDM327684:RDN327749 RNI327684:RNJ327749 RXE327684:RXF327749 SHA327684:SHB327749 SQW327684:SQX327749 TAS327684:TAT327749 TKO327684:TKP327749 TUK327684:TUL327749 UEG327684:UEH327749 UOC327684:UOD327749 UXY327684:UXZ327749 VHU327684:VHV327749 VRQ327684:VRR327749 WBM327684:WBN327749 WLI327684:WLJ327749 WVE327684:WVF327749 IS393220:IT393285 SO393220:SP393285 ACK393220:ACL393285 AMG393220:AMH393285 AWC393220:AWD393285 BFY393220:BFZ393285 BPU393220:BPV393285 BZQ393220:BZR393285 CJM393220:CJN393285 CTI393220:CTJ393285 DDE393220:DDF393285 DNA393220:DNB393285 DWW393220:DWX393285 EGS393220:EGT393285 EQO393220:EQP393285 FAK393220:FAL393285 FKG393220:FKH393285 FUC393220:FUD393285 GDY393220:GDZ393285 GNU393220:GNV393285 GXQ393220:GXR393285 HHM393220:HHN393285 HRI393220:HRJ393285 IBE393220:IBF393285 ILA393220:ILB393285 IUW393220:IUX393285 JES393220:JET393285 JOO393220:JOP393285 JYK393220:JYL393285 KIG393220:KIH393285 KSC393220:KSD393285 LBY393220:LBZ393285 LLU393220:LLV393285 LVQ393220:LVR393285 MFM393220:MFN393285 MPI393220:MPJ393285 MZE393220:MZF393285 NJA393220:NJB393285 NSW393220:NSX393285 OCS393220:OCT393285 OMO393220:OMP393285 OWK393220:OWL393285 PGG393220:PGH393285 PQC393220:PQD393285 PZY393220:PZZ393285 QJU393220:QJV393285 QTQ393220:QTR393285 RDM393220:RDN393285 RNI393220:RNJ393285 RXE393220:RXF393285 SHA393220:SHB393285 SQW393220:SQX393285 TAS393220:TAT393285 TKO393220:TKP393285 TUK393220:TUL393285 UEG393220:UEH393285 UOC393220:UOD393285 UXY393220:UXZ393285 VHU393220:VHV393285 VRQ393220:VRR393285 WBM393220:WBN393285 WLI393220:WLJ393285 WVE393220:WVF393285 IS458756:IT458821 SO458756:SP458821 ACK458756:ACL458821 AMG458756:AMH458821 AWC458756:AWD458821 BFY458756:BFZ458821 BPU458756:BPV458821 BZQ458756:BZR458821 CJM458756:CJN458821 CTI458756:CTJ458821 DDE458756:DDF458821 DNA458756:DNB458821 DWW458756:DWX458821 EGS458756:EGT458821 EQO458756:EQP458821 FAK458756:FAL458821 FKG458756:FKH458821 FUC458756:FUD458821 GDY458756:GDZ458821 GNU458756:GNV458821 GXQ458756:GXR458821 HHM458756:HHN458821 HRI458756:HRJ458821 IBE458756:IBF458821 ILA458756:ILB458821 IUW458756:IUX458821 JES458756:JET458821 JOO458756:JOP458821 JYK458756:JYL458821 KIG458756:KIH458821 KSC458756:KSD458821 LBY458756:LBZ458821 LLU458756:LLV458821 LVQ458756:LVR458821 MFM458756:MFN458821 MPI458756:MPJ458821 MZE458756:MZF458821 NJA458756:NJB458821 NSW458756:NSX458821 OCS458756:OCT458821 OMO458756:OMP458821 OWK458756:OWL458821 PGG458756:PGH458821 PQC458756:PQD458821 PZY458756:PZZ458821 QJU458756:QJV458821 QTQ458756:QTR458821 RDM458756:RDN458821 RNI458756:RNJ458821 RXE458756:RXF458821 SHA458756:SHB458821 SQW458756:SQX458821 TAS458756:TAT458821 TKO458756:TKP458821 TUK458756:TUL458821 UEG458756:UEH458821 UOC458756:UOD458821 UXY458756:UXZ458821 VHU458756:VHV458821 VRQ458756:VRR458821 WBM458756:WBN458821 WLI458756:WLJ458821 WVE458756:WVF458821 IS524292:IT524357 SO524292:SP524357 ACK524292:ACL524357 AMG524292:AMH524357 AWC524292:AWD524357 BFY524292:BFZ524357 BPU524292:BPV524357 BZQ524292:BZR524357 CJM524292:CJN524357 CTI524292:CTJ524357 DDE524292:DDF524357 DNA524292:DNB524357 DWW524292:DWX524357 EGS524292:EGT524357 EQO524292:EQP524357 FAK524292:FAL524357 FKG524292:FKH524357 FUC524292:FUD524357 GDY524292:GDZ524357 GNU524292:GNV524357 GXQ524292:GXR524357 HHM524292:HHN524357 HRI524292:HRJ524357 IBE524292:IBF524357 ILA524292:ILB524357 IUW524292:IUX524357 JES524292:JET524357 JOO524292:JOP524357 JYK524292:JYL524357 KIG524292:KIH524357 KSC524292:KSD524357 LBY524292:LBZ524357 LLU524292:LLV524357 LVQ524292:LVR524357 MFM524292:MFN524357 MPI524292:MPJ524357 MZE524292:MZF524357 NJA524292:NJB524357 NSW524292:NSX524357 OCS524292:OCT524357 OMO524292:OMP524357 OWK524292:OWL524357 PGG524292:PGH524357 PQC524292:PQD524357 PZY524292:PZZ524357 QJU524292:QJV524357 QTQ524292:QTR524357 RDM524292:RDN524357 RNI524292:RNJ524357 RXE524292:RXF524357 SHA524292:SHB524357 SQW524292:SQX524357 TAS524292:TAT524357 TKO524292:TKP524357 TUK524292:TUL524357 UEG524292:UEH524357 UOC524292:UOD524357 UXY524292:UXZ524357 VHU524292:VHV524357 VRQ524292:VRR524357 WBM524292:WBN524357 WLI524292:WLJ524357 WVE524292:WVF524357 IS589828:IT589893 SO589828:SP589893 ACK589828:ACL589893 AMG589828:AMH589893 AWC589828:AWD589893 BFY589828:BFZ589893 BPU589828:BPV589893 BZQ589828:BZR589893 CJM589828:CJN589893 CTI589828:CTJ589893 DDE589828:DDF589893 DNA589828:DNB589893 DWW589828:DWX589893 EGS589828:EGT589893 EQO589828:EQP589893 FAK589828:FAL589893 FKG589828:FKH589893 FUC589828:FUD589893 GDY589828:GDZ589893 GNU589828:GNV589893 GXQ589828:GXR589893 HHM589828:HHN589893 HRI589828:HRJ589893 IBE589828:IBF589893 ILA589828:ILB589893 IUW589828:IUX589893 JES589828:JET589893 JOO589828:JOP589893 JYK589828:JYL589893 KIG589828:KIH589893 KSC589828:KSD589893 LBY589828:LBZ589893 LLU589828:LLV589893 LVQ589828:LVR589893 MFM589828:MFN589893 MPI589828:MPJ589893 MZE589828:MZF589893 NJA589828:NJB589893 NSW589828:NSX589893 OCS589828:OCT589893 OMO589828:OMP589893 OWK589828:OWL589893 PGG589828:PGH589893 PQC589828:PQD589893 PZY589828:PZZ589893 QJU589828:QJV589893 QTQ589828:QTR589893 RDM589828:RDN589893 RNI589828:RNJ589893 RXE589828:RXF589893 SHA589828:SHB589893 SQW589828:SQX589893 TAS589828:TAT589893 TKO589828:TKP589893 TUK589828:TUL589893 UEG589828:UEH589893 UOC589828:UOD589893 UXY589828:UXZ589893 VHU589828:VHV589893 VRQ589828:VRR589893 WBM589828:WBN589893 WLI589828:WLJ589893 WVE589828:WVF589893 IS655364:IT655429 SO655364:SP655429 ACK655364:ACL655429 AMG655364:AMH655429 AWC655364:AWD655429 BFY655364:BFZ655429 BPU655364:BPV655429 BZQ655364:BZR655429 CJM655364:CJN655429 CTI655364:CTJ655429 DDE655364:DDF655429 DNA655364:DNB655429 DWW655364:DWX655429 EGS655364:EGT655429 EQO655364:EQP655429 FAK655364:FAL655429 FKG655364:FKH655429 FUC655364:FUD655429 GDY655364:GDZ655429 GNU655364:GNV655429 GXQ655364:GXR655429 HHM655364:HHN655429 HRI655364:HRJ655429 IBE655364:IBF655429 ILA655364:ILB655429 IUW655364:IUX655429 JES655364:JET655429 JOO655364:JOP655429 JYK655364:JYL655429 KIG655364:KIH655429 KSC655364:KSD655429 LBY655364:LBZ655429 LLU655364:LLV655429 LVQ655364:LVR655429 MFM655364:MFN655429 MPI655364:MPJ655429 MZE655364:MZF655429 NJA655364:NJB655429 NSW655364:NSX655429 OCS655364:OCT655429 OMO655364:OMP655429 OWK655364:OWL655429 PGG655364:PGH655429 PQC655364:PQD655429 PZY655364:PZZ655429 QJU655364:QJV655429 QTQ655364:QTR655429 RDM655364:RDN655429 RNI655364:RNJ655429 RXE655364:RXF655429 SHA655364:SHB655429 SQW655364:SQX655429 TAS655364:TAT655429 TKO655364:TKP655429 TUK655364:TUL655429 UEG655364:UEH655429 UOC655364:UOD655429 UXY655364:UXZ655429 VHU655364:VHV655429 VRQ655364:VRR655429 WBM655364:WBN655429 WLI655364:WLJ655429 WVE655364:WVF655429 IS720900:IT720965 SO720900:SP720965 ACK720900:ACL720965 AMG720900:AMH720965 AWC720900:AWD720965 BFY720900:BFZ720965 BPU720900:BPV720965 BZQ720900:BZR720965 CJM720900:CJN720965 CTI720900:CTJ720965 DDE720900:DDF720965 DNA720900:DNB720965 DWW720900:DWX720965 EGS720900:EGT720965 EQO720900:EQP720965 FAK720900:FAL720965 FKG720900:FKH720965 FUC720900:FUD720965 GDY720900:GDZ720965 GNU720900:GNV720965 GXQ720900:GXR720965 HHM720900:HHN720965 HRI720900:HRJ720965 IBE720900:IBF720965 ILA720900:ILB720965 IUW720900:IUX720965 JES720900:JET720965 JOO720900:JOP720965 JYK720900:JYL720965 KIG720900:KIH720965 KSC720900:KSD720965 LBY720900:LBZ720965 LLU720900:LLV720965 LVQ720900:LVR720965 MFM720900:MFN720965 MPI720900:MPJ720965 MZE720900:MZF720965 NJA720900:NJB720965 NSW720900:NSX720965 OCS720900:OCT720965 OMO720900:OMP720965 OWK720900:OWL720965 PGG720900:PGH720965 PQC720900:PQD720965 PZY720900:PZZ720965 QJU720900:QJV720965 QTQ720900:QTR720965 RDM720900:RDN720965 RNI720900:RNJ720965 RXE720900:RXF720965 SHA720900:SHB720965 SQW720900:SQX720965 TAS720900:TAT720965 TKO720900:TKP720965 TUK720900:TUL720965 UEG720900:UEH720965 UOC720900:UOD720965 UXY720900:UXZ720965 VHU720900:VHV720965 VRQ720900:VRR720965 WBM720900:WBN720965 WLI720900:WLJ720965 WVE720900:WVF720965 IS786436:IT786501 SO786436:SP786501 ACK786436:ACL786501 AMG786436:AMH786501 AWC786436:AWD786501 BFY786436:BFZ786501 BPU786436:BPV786501 BZQ786436:BZR786501 CJM786436:CJN786501 CTI786436:CTJ786501 DDE786436:DDF786501 DNA786436:DNB786501 DWW786436:DWX786501 EGS786436:EGT786501 EQO786436:EQP786501 FAK786436:FAL786501 FKG786436:FKH786501 FUC786436:FUD786501 GDY786436:GDZ786501 GNU786436:GNV786501 GXQ786436:GXR786501 HHM786436:HHN786501 HRI786436:HRJ786501 IBE786436:IBF786501 ILA786436:ILB786501 IUW786436:IUX786501 JES786436:JET786501 JOO786436:JOP786501 JYK786436:JYL786501 KIG786436:KIH786501 KSC786436:KSD786501 LBY786436:LBZ786501 LLU786436:LLV786501 LVQ786436:LVR786501 MFM786436:MFN786501 MPI786436:MPJ786501 MZE786436:MZF786501 NJA786436:NJB786501 NSW786436:NSX786501 OCS786436:OCT786501 OMO786436:OMP786501 OWK786436:OWL786501 PGG786436:PGH786501 PQC786436:PQD786501 PZY786436:PZZ786501 QJU786436:QJV786501 QTQ786436:QTR786501 RDM786436:RDN786501 RNI786436:RNJ786501 RXE786436:RXF786501 SHA786436:SHB786501 SQW786436:SQX786501 TAS786436:TAT786501 TKO786436:TKP786501 TUK786436:TUL786501 UEG786436:UEH786501 UOC786436:UOD786501 UXY786436:UXZ786501 VHU786436:VHV786501 VRQ786436:VRR786501 WBM786436:WBN786501 WLI786436:WLJ786501 WVE786436:WVF786501 IS851972:IT852037 SO851972:SP852037 ACK851972:ACL852037 AMG851972:AMH852037 AWC851972:AWD852037 BFY851972:BFZ852037 BPU851972:BPV852037 BZQ851972:BZR852037 CJM851972:CJN852037 CTI851972:CTJ852037 DDE851972:DDF852037 DNA851972:DNB852037 DWW851972:DWX852037 EGS851972:EGT852037 EQO851972:EQP852037 FAK851972:FAL852037 FKG851972:FKH852037 FUC851972:FUD852037 GDY851972:GDZ852037 GNU851972:GNV852037 GXQ851972:GXR852037 HHM851972:HHN852037 HRI851972:HRJ852037 IBE851972:IBF852037 ILA851972:ILB852037 IUW851972:IUX852037 JES851972:JET852037 JOO851972:JOP852037 JYK851972:JYL852037 KIG851972:KIH852037 KSC851972:KSD852037 LBY851972:LBZ852037 LLU851972:LLV852037 LVQ851972:LVR852037 MFM851972:MFN852037 MPI851972:MPJ852037 MZE851972:MZF852037 NJA851972:NJB852037 NSW851972:NSX852037 OCS851972:OCT852037 OMO851972:OMP852037 OWK851972:OWL852037 PGG851972:PGH852037 PQC851972:PQD852037 PZY851972:PZZ852037 QJU851972:QJV852037 QTQ851972:QTR852037 RDM851972:RDN852037 RNI851972:RNJ852037 RXE851972:RXF852037 SHA851972:SHB852037 SQW851972:SQX852037 TAS851972:TAT852037 TKO851972:TKP852037 TUK851972:TUL852037 UEG851972:UEH852037 UOC851972:UOD852037 UXY851972:UXZ852037 VHU851972:VHV852037 VRQ851972:VRR852037 WBM851972:WBN852037 WLI851972:WLJ852037 WVE851972:WVF852037 IS917508:IT917573 SO917508:SP917573 ACK917508:ACL917573 AMG917508:AMH917573 AWC917508:AWD917573 BFY917508:BFZ917573 BPU917508:BPV917573 BZQ917508:BZR917573 CJM917508:CJN917573 CTI917508:CTJ917573 DDE917508:DDF917573 DNA917508:DNB917573 DWW917508:DWX917573 EGS917508:EGT917573 EQO917508:EQP917573 FAK917508:FAL917573 FKG917508:FKH917573 FUC917508:FUD917573 GDY917508:GDZ917573 GNU917508:GNV917573 GXQ917508:GXR917573 HHM917508:HHN917573 HRI917508:HRJ917573 IBE917508:IBF917573 ILA917508:ILB917573 IUW917508:IUX917573 JES917508:JET917573 JOO917508:JOP917573 JYK917508:JYL917573 KIG917508:KIH917573 KSC917508:KSD917573 LBY917508:LBZ917573 LLU917508:LLV917573 LVQ917508:LVR917573 MFM917508:MFN917573 MPI917508:MPJ917573 MZE917508:MZF917573 NJA917508:NJB917573 NSW917508:NSX917573 OCS917508:OCT917573 OMO917508:OMP917573 OWK917508:OWL917573 PGG917508:PGH917573 PQC917508:PQD917573 PZY917508:PZZ917573 QJU917508:QJV917573 QTQ917508:QTR917573 RDM917508:RDN917573 RNI917508:RNJ917573 RXE917508:RXF917573 SHA917508:SHB917573 SQW917508:SQX917573 TAS917508:TAT917573 TKO917508:TKP917573 TUK917508:TUL917573 UEG917508:UEH917573 UOC917508:UOD917573 UXY917508:UXZ917573 VHU917508:VHV917573 VRQ917508:VRR917573 WBM917508:WBN917573 WLI917508:WLJ917573 WVE917508:WVF917573 IS983044:IT983109 SO983044:SP983109 ACK983044:ACL983109 AMG983044:AMH983109 AWC983044:AWD983109 BFY983044:BFZ983109 BPU983044:BPV983109 BZQ983044:BZR983109 CJM983044:CJN983109 CTI983044:CTJ983109 DDE983044:DDF983109 DNA983044:DNB983109 DWW983044:DWX983109 EGS983044:EGT983109 EQO983044:EQP983109 FAK983044:FAL983109 FKG983044:FKH983109 FUC983044:FUD983109 GDY983044:GDZ983109 GNU983044:GNV983109 GXQ983044:GXR983109 HHM983044:HHN983109 HRI983044:HRJ983109 IBE983044:IBF983109 ILA983044:ILB983109 IUW983044:IUX983109 JES983044:JET983109 JOO983044:JOP983109 JYK983044:JYL983109 KIG983044:KIH983109 KSC983044:KSD983109 LBY983044:LBZ983109 LLU983044:LLV983109 LVQ983044:LVR983109 MFM983044:MFN983109 MPI983044:MPJ983109 MZE983044:MZF983109 NJA983044:NJB983109 NSW983044:NSX983109 OCS983044:OCT983109 OMO983044:OMP983109 OWK983044:OWL983109 PGG983044:PGH983109 PQC983044:PQD983109 PZY983044:PZZ983109 QJU983044:QJV983109 QTQ983044:QTR983109 RDM983044:RDN983109 RNI983044:RNJ983109 RXE983044:RXF983109 SHA983044:SHB983109 SQW983044:SQX983109 TAS983044:TAT983109 TKO983044:TKP983109 TUK983044:TUL983109 UEG983044:UEH983109 UOC983044:UOD983109 UXY983044:UXZ983109 VHU983044:VHV983109 VRQ983044:VRR983109 WBM983044:WBN983109 WLI983044:WLJ983109 WVE983044:WVF983109 IV65540:IV65605 SR65540:SR65605 ACN65540:ACN65605 AMJ65540:AMJ65605 AWF65540:AWF65605 BGB65540:BGB65605 BPX65540:BPX65605 BZT65540:BZT65605 CJP65540:CJP65605 CTL65540:CTL65605 DDH65540:DDH65605 DND65540:DND65605 DWZ65540:DWZ65605 EGV65540:EGV65605 EQR65540:EQR65605 FAN65540:FAN65605 FKJ65540:FKJ65605 FUF65540:FUF65605 GEB65540:GEB65605 GNX65540:GNX65605 GXT65540:GXT65605 HHP65540:HHP65605 HRL65540:HRL65605 IBH65540:IBH65605 ILD65540:ILD65605 IUZ65540:IUZ65605 JEV65540:JEV65605 JOR65540:JOR65605 JYN65540:JYN65605 KIJ65540:KIJ65605 KSF65540:KSF65605 LCB65540:LCB65605 LLX65540:LLX65605 LVT65540:LVT65605 MFP65540:MFP65605 MPL65540:MPL65605 MZH65540:MZH65605 NJD65540:NJD65605 NSZ65540:NSZ65605 OCV65540:OCV65605 OMR65540:OMR65605 OWN65540:OWN65605 PGJ65540:PGJ65605 PQF65540:PQF65605 QAB65540:QAB65605 QJX65540:QJX65605 QTT65540:QTT65605 RDP65540:RDP65605 RNL65540:RNL65605 RXH65540:RXH65605 SHD65540:SHD65605 SQZ65540:SQZ65605 TAV65540:TAV65605 TKR65540:TKR65605 TUN65540:TUN65605 UEJ65540:UEJ65605 UOF65540:UOF65605 UYB65540:UYB65605 VHX65540:VHX65605 VRT65540:VRT65605 WBP65540:WBP65605 WLL65540:WLL65605 WVH65540:WVH65605 IV131076:IV131141 SR131076:SR131141 ACN131076:ACN131141 AMJ131076:AMJ131141 AWF131076:AWF131141 BGB131076:BGB131141 BPX131076:BPX131141 BZT131076:BZT131141 CJP131076:CJP131141 CTL131076:CTL131141 DDH131076:DDH131141 DND131076:DND131141 DWZ131076:DWZ131141 EGV131076:EGV131141 EQR131076:EQR131141 FAN131076:FAN131141 FKJ131076:FKJ131141 FUF131076:FUF131141 GEB131076:GEB131141 GNX131076:GNX131141 GXT131076:GXT131141 HHP131076:HHP131141 HRL131076:HRL131141 IBH131076:IBH131141 ILD131076:ILD131141 IUZ131076:IUZ131141 JEV131076:JEV131141 JOR131076:JOR131141 JYN131076:JYN131141 KIJ131076:KIJ131141 KSF131076:KSF131141 LCB131076:LCB131141 LLX131076:LLX131141 LVT131076:LVT131141 MFP131076:MFP131141 MPL131076:MPL131141 MZH131076:MZH131141 NJD131076:NJD131141 NSZ131076:NSZ131141 OCV131076:OCV131141 OMR131076:OMR131141 OWN131076:OWN131141 PGJ131076:PGJ131141 PQF131076:PQF131141 QAB131076:QAB131141 QJX131076:QJX131141 QTT131076:QTT131141 RDP131076:RDP131141 RNL131076:RNL131141 RXH131076:RXH131141 SHD131076:SHD131141 SQZ131076:SQZ131141 TAV131076:TAV131141 TKR131076:TKR131141 TUN131076:TUN131141 UEJ131076:UEJ131141 UOF131076:UOF131141 UYB131076:UYB131141 VHX131076:VHX131141 VRT131076:VRT131141 WBP131076:WBP131141 WLL131076:WLL131141 WVH131076:WVH131141 IV196612:IV196677 SR196612:SR196677 ACN196612:ACN196677 AMJ196612:AMJ196677 AWF196612:AWF196677 BGB196612:BGB196677 BPX196612:BPX196677 BZT196612:BZT196677 CJP196612:CJP196677 CTL196612:CTL196677 DDH196612:DDH196677 DND196612:DND196677 DWZ196612:DWZ196677 EGV196612:EGV196677 EQR196612:EQR196677 FAN196612:FAN196677 FKJ196612:FKJ196677 FUF196612:FUF196677 GEB196612:GEB196677 GNX196612:GNX196677 GXT196612:GXT196677 HHP196612:HHP196677 HRL196612:HRL196677 IBH196612:IBH196677 ILD196612:ILD196677 IUZ196612:IUZ196677 JEV196612:JEV196677 JOR196612:JOR196677 JYN196612:JYN196677 KIJ196612:KIJ196677 KSF196612:KSF196677 LCB196612:LCB196677 LLX196612:LLX196677 LVT196612:LVT196677 MFP196612:MFP196677 MPL196612:MPL196677 MZH196612:MZH196677 NJD196612:NJD196677 NSZ196612:NSZ196677 OCV196612:OCV196677 OMR196612:OMR196677 OWN196612:OWN196677 PGJ196612:PGJ196677 PQF196612:PQF196677 QAB196612:QAB196677 QJX196612:QJX196677 QTT196612:QTT196677 RDP196612:RDP196677 RNL196612:RNL196677 RXH196612:RXH196677 SHD196612:SHD196677 SQZ196612:SQZ196677 TAV196612:TAV196677 TKR196612:TKR196677 TUN196612:TUN196677 UEJ196612:UEJ196677 UOF196612:UOF196677 UYB196612:UYB196677 VHX196612:VHX196677 VRT196612:VRT196677 WBP196612:WBP196677 WLL196612:WLL196677 WVH196612:WVH196677 IV262148:IV262213 SR262148:SR262213 ACN262148:ACN262213 AMJ262148:AMJ262213 AWF262148:AWF262213 BGB262148:BGB262213 BPX262148:BPX262213 BZT262148:BZT262213 CJP262148:CJP262213 CTL262148:CTL262213 DDH262148:DDH262213 DND262148:DND262213 DWZ262148:DWZ262213 EGV262148:EGV262213 EQR262148:EQR262213 FAN262148:FAN262213 FKJ262148:FKJ262213 FUF262148:FUF262213 GEB262148:GEB262213 GNX262148:GNX262213 GXT262148:GXT262213 HHP262148:HHP262213 HRL262148:HRL262213 IBH262148:IBH262213 ILD262148:ILD262213 IUZ262148:IUZ262213 JEV262148:JEV262213 JOR262148:JOR262213 JYN262148:JYN262213 KIJ262148:KIJ262213 KSF262148:KSF262213 LCB262148:LCB262213 LLX262148:LLX262213 LVT262148:LVT262213 MFP262148:MFP262213 MPL262148:MPL262213 MZH262148:MZH262213 NJD262148:NJD262213 NSZ262148:NSZ262213 OCV262148:OCV262213 OMR262148:OMR262213 OWN262148:OWN262213 PGJ262148:PGJ262213 PQF262148:PQF262213 QAB262148:QAB262213 QJX262148:QJX262213 QTT262148:QTT262213 RDP262148:RDP262213 RNL262148:RNL262213 RXH262148:RXH262213 SHD262148:SHD262213 SQZ262148:SQZ262213 TAV262148:TAV262213 TKR262148:TKR262213 TUN262148:TUN262213 UEJ262148:UEJ262213 UOF262148:UOF262213 UYB262148:UYB262213 VHX262148:VHX262213 VRT262148:VRT262213 WBP262148:WBP262213 WLL262148:WLL262213 WVH262148:WVH262213 IV327684:IV327749 SR327684:SR327749 ACN327684:ACN327749 AMJ327684:AMJ327749 AWF327684:AWF327749 BGB327684:BGB327749 BPX327684:BPX327749 BZT327684:BZT327749 CJP327684:CJP327749 CTL327684:CTL327749 DDH327684:DDH327749 DND327684:DND327749 DWZ327684:DWZ327749 EGV327684:EGV327749 EQR327684:EQR327749 FAN327684:FAN327749 FKJ327684:FKJ327749 FUF327684:FUF327749 GEB327684:GEB327749 GNX327684:GNX327749 GXT327684:GXT327749 HHP327684:HHP327749 HRL327684:HRL327749 IBH327684:IBH327749 ILD327684:ILD327749 IUZ327684:IUZ327749 JEV327684:JEV327749 JOR327684:JOR327749 JYN327684:JYN327749 KIJ327684:KIJ327749 KSF327684:KSF327749 LCB327684:LCB327749 LLX327684:LLX327749 LVT327684:LVT327749 MFP327684:MFP327749 MPL327684:MPL327749 MZH327684:MZH327749 NJD327684:NJD327749 NSZ327684:NSZ327749 OCV327684:OCV327749 OMR327684:OMR327749 OWN327684:OWN327749 PGJ327684:PGJ327749 PQF327684:PQF327749 QAB327684:QAB327749 QJX327684:QJX327749 QTT327684:QTT327749 RDP327684:RDP327749 RNL327684:RNL327749 RXH327684:RXH327749 SHD327684:SHD327749 SQZ327684:SQZ327749 TAV327684:TAV327749 TKR327684:TKR327749 TUN327684:TUN327749 UEJ327684:UEJ327749 UOF327684:UOF327749 UYB327684:UYB327749 VHX327684:VHX327749 VRT327684:VRT327749 WBP327684:WBP327749 WLL327684:WLL327749 WVH327684:WVH327749 IV393220:IV393285 SR393220:SR393285 ACN393220:ACN393285 AMJ393220:AMJ393285 AWF393220:AWF393285 BGB393220:BGB393285 BPX393220:BPX393285 BZT393220:BZT393285 CJP393220:CJP393285 CTL393220:CTL393285 DDH393220:DDH393285 DND393220:DND393285 DWZ393220:DWZ393285 EGV393220:EGV393285 EQR393220:EQR393285 FAN393220:FAN393285 FKJ393220:FKJ393285 FUF393220:FUF393285 GEB393220:GEB393285 GNX393220:GNX393285 GXT393220:GXT393285 HHP393220:HHP393285 HRL393220:HRL393285 IBH393220:IBH393285 ILD393220:ILD393285 IUZ393220:IUZ393285 JEV393220:JEV393285 JOR393220:JOR393285 JYN393220:JYN393285 KIJ393220:KIJ393285 KSF393220:KSF393285 LCB393220:LCB393285 LLX393220:LLX393285 LVT393220:LVT393285 MFP393220:MFP393285 MPL393220:MPL393285 MZH393220:MZH393285 NJD393220:NJD393285 NSZ393220:NSZ393285 OCV393220:OCV393285 OMR393220:OMR393285 OWN393220:OWN393285 PGJ393220:PGJ393285 PQF393220:PQF393285 QAB393220:QAB393285 QJX393220:QJX393285 QTT393220:QTT393285 RDP393220:RDP393285 RNL393220:RNL393285 RXH393220:RXH393285 SHD393220:SHD393285 SQZ393220:SQZ393285 TAV393220:TAV393285 TKR393220:TKR393285 TUN393220:TUN393285 UEJ393220:UEJ393285 UOF393220:UOF393285 UYB393220:UYB393285 VHX393220:VHX393285 VRT393220:VRT393285 WBP393220:WBP393285 WLL393220:WLL393285 WVH393220:WVH393285 IV458756:IV458821 SR458756:SR458821 ACN458756:ACN458821 AMJ458756:AMJ458821 AWF458756:AWF458821 BGB458756:BGB458821 BPX458756:BPX458821 BZT458756:BZT458821 CJP458756:CJP458821 CTL458756:CTL458821 DDH458756:DDH458821 DND458756:DND458821 DWZ458756:DWZ458821 EGV458756:EGV458821 EQR458756:EQR458821 FAN458756:FAN458821 FKJ458756:FKJ458821 FUF458756:FUF458821 GEB458756:GEB458821 GNX458756:GNX458821 GXT458756:GXT458821 HHP458756:HHP458821 HRL458756:HRL458821 IBH458756:IBH458821 ILD458756:ILD458821 IUZ458756:IUZ458821 JEV458756:JEV458821 JOR458756:JOR458821 JYN458756:JYN458821 KIJ458756:KIJ458821 KSF458756:KSF458821 LCB458756:LCB458821 LLX458756:LLX458821 LVT458756:LVT458821 MFP458756:MFP458821 MPL458756:MPL458821 MZH458756:MZH458821 NJD458756:NJD458821 NSZ458756:NSZ458821 OCV458756:OCV458821 OMR458756:OMR458821 OWN458756:OWN458821 PGJ458756:PGJ458821 PQF458756:PQF458821 QAB458756:QAB458821 QJX458756:QJX458821 QTT458756:QTT458821 RDP458756:RDP458821 RNL458756:RNL458821 RXH458756:RXH458821 SHD458756:SHD458821 SQZ458756:SQZ458821 TAV458756:TAV458821 TKR458756:TKR458821 TUN458756:TUN458821 UEJ458756:UEJ458821 UOF458756:UOF458821 UYB458756:UYB458821 VHX458756:VHX458821 VRT458756:VRT458821 WBP458756:WBP458821 WLL458756:WLL458821 WVH458756:WVH458821 IV524292:IV524357 SR524292:SR524357 ACN524292:ACN524357 AMJ524292:AMJ524357 AWF524292:AWF524357 BGB524292:BGB524357 BPX524292:BPX524357 BZT524292:BZT524357 CJP524292:CJP524357 CTL524292:CTL524357 DDH524292:DDH524357 DND524292:DND524357 DWZ524292:DWZ524357 EGV524292:EGV524357 EQR524292:EQR524357 FAN524292:FAN524357 FKJ524292:FKJ524357 FUF524292:FUF524357 GEB524292:GEB524357 GNX524292:GNX524357 GXT524292:GXT524357 HHP524292:HHP524357 HRL524292:HRL524357 IBH524292:IBH524357 ILD524292:ILD524357 IUZ524292:IUZ524357 JEV524292:JEV524357 JOR524292:JOR524357 JYN524292:JYN524357 KIJ524292:KIJ524357 KSF524292:KSF524357 LCB524292:LCB524357 LLX524292:LLX524357 LVT524292:LVT524357 MFP524292:MFP524357 MPL524292:MPL524357 MZH524292:MZH524357 NJD524292:NJD524357 NSZ524292:NSZ524357 OCV524292:OCV524357 OMR524292:OMR524357 OWN524292:OWN524357 PGJ524292:PGJ524357 PQF524292:PQF524357 QAB524292:QAB524357 QJX524292:QJX524357 QTT524292:QTT524357 RDP524292:RDP524357 RNL524292:RNL524357 RXH524292:RXH524357 SHD524292:SHD524357 SQZ524292:SQZ524357 TAV524292:TAV524357 TKR524292:TKR524357 TUN524292:TUN524357 UEJ524292:UEJ524357 UOF524292:UOF524357 UYB524292:UYB524357 VHX524292:VHX524357 VRT524292:VRT524357 WBP524292:WBP524357 WLL524292:WLL524357 WVH524292:WVH524357 IV589828:IV589893 SR589828:SR589893 ACN589828:ACN589893 AMJ589828:AMJ589893 AWF589828:AWF589893 BGB589828:BGB589893 BPX589828:BPX589893 BZT589828:BZT589893 CJP589828:CJP589893 CTL589828:CTL589893 DDH589828:DDH589893 DND589828:DND589893 DWZ589828:DWZ589893 EGV589828:EGV589893 EQR589828:EQR589893 FAN589828:FAN589893 FKJ589828:FKJ589893 FUF589828:FUF589893 GEB589828:GEB589893 GNX589828:GNX589893 GXT589828:GXT589893 HHP589828:HHP589893 HRL589828:HRL589893 IBH589828:IBH589893 ILD589828:ILD589893 IUZ589828:IUZ589893 JEV589828:JEV589893 JOR589828:JOR589893 JYN589828:JYN589893 KIJ589828:KIJ589893 KSF589828:KSF589893 LCB589828:LCB589893 LLX589828:LLX589893 LVT589828:LVT589893 MFP589828:MFP589893 MPL589828:MPL589893 MZH589828:MZH589893 NJD589828:NJD589893 NSZ589828:NSZ589893 OCV589828:OCV589893 OMR589828:OMR589893 OWN589828:OWN589893 PGJ589828:PGJ589893 PQF589828:PQF589893 QAB589828:QAB589893 QJX589828:QJX589893 QTT589828:QTT589893 RDP589828:RDP589893 RNL589828:RNL589893 RXH589828:RXH589893 SHD589828:SHD589893 SQZ589828:SQZ589893 TAV589828:TAV589893 TKR589828:TKR589893 TUN589828:TUN589893 UEJ589828:UEJ589893 UOF589828:UOF589893 UYB589828:UYB589893 VHX589828:VHX589893 VRT589828:VRT589893 WBP589828:WBP589893 WLL589828:WLL589893 WVH589828:WVH589893 IV655364:IV655429 SR655364:SR655429 ACN655364:ACN655429 AMJ655364:AMJ655429 AWF655364:AWF655429 BGB655364:BGB655429 BPX655364:BPX655429 BZT655364:BZT655429 CJP655364:CJP655429 CTL655364:CTL655429 DDH655364:DDH655429 DND655364:DND655429 DWZ655364:DWZ655429 EGV655364:EGV655429 EQR655364:EQR655429 FAN655364:FAN655429 FKJ655364:FKJ655429 FUF655364:FUF655429 GEB655364:GEB655429 GNX655364:GNX655429 GXT655364:GXT655429 HHP655364:HHP655429 HRL655364:HRL655429 IBH655364:IBH655429 ILD655364:ILD655429 IUZ655364:IUZ655429 JEV655364:JEV655429 JOR655364:JOR655429 JYN655364:JYN655429 KIJ655364:KIJ655429 KSF655364:KSF655429 LCB655364:LCB655429 LLX655364:LLX655429 LVT655364:LVT655429 MFP655364:MFP655429 MPL655364:MPL655429 MZH655364:MZH655429 NJD655364:NJD655429 NSZ655364:NSZ655429 OCV655364:OCV655429 OMR655364:OMR655429 OWN655364:OWN655429 PGJ655364:PGJ655429 PQF655364:PQF655429 QAB655364:QAB655429 QJX655364:QJX655429 QTT655364:QTT655429 RDP655364:RDP655429 RNL655364:RNL655429 RXH655364:RXH655429 SHD655364:SHD655429 SQZ655364:SQZ655429 TAV655364:TAV655429 TKR655364:TKR655429 TUN655364:TUN655429 UEJ655364:UEJ655429 UOF655364:UOF655429 UYB655364:UYB655429 VHX655364:VHX655429 VRT655364:VRT655429 WBP655364:WBP655429 WLL655364:WLL655429 WVH655364:WVH655429 IV720900:IV720965 SR720900:SR720965 ACN720900:ACN720965 AMJ720900:AMJ720965 AWF720900:AWF720965 BGB720900:BGB720965 BPX720900:BPX720965 BZT720900:BZT720965 CJP720900:CJP720965 CTL720900:CTL720965 DDH720900:DDH720965 DND720900:DND720965 DWZ720900:DWZ720965 EGV720900:EGV720965 EQR720900:EQR720965 FAN720900:FAN720965 FKJ720900:FKJ720965 FUF720900:FUF720965 GEB720900:GEB720965 GNX720900:GNX720965 GXT720900:GXT720965 HHP720900:HHP720965 HRL720900:HRL720965 IBH720900:IBH720965 ILD720900:ILD720965 IUZ720900:IUZ720965 JEV720900:JEV720965 JOR720900:JOR720965 JYN720900:JYN720965 KIJ720900:KIJ720965 KSF720900:KSF720965 LCB720900:LCB720965 LLX720900:LLX720965 LVT720900:LVT720965 MFP720900:MFP720965 MPL720900:MPL720965 MZH720900:MZH720965 NJD720900:NJD720965 NSZ720900:NSZ720965 OCV720900:OCV720965 OMR720900:OMR720965 OWN720900:OWN720965 PGJ720900:PGJ720965 PQF720900:PQF720965 QAB720900:QAB720965 QJX720900:QJX720965 QTT720900:QTT720965 RDP720900:RDP720965 RNL720900:RNL720965 RXH720900:RXH720965 SHD720900:SHD720965 SQZ720900:SQZ720965 TAV720900:TAV720965 TKR720900:TKR720965 TUN720900:TUN720965 UEJ720900:UEJ720965 UOF720900:UOF720965 UYB720900:UYB720965 VHX720900:VHX720965 VRT720900:VRT720965 WBP720900:WBP720965 WLL720900:WLL720965 WVH720900:WVH720965 IV786436:IV786501 SR786436:SR786501 ACN786436:ACN786501 AMJ786436:AMJ786501 AWF786436:AWF786501 BGB786436:BGB786501 BPX786436:BPX786501 BZT786436:BZT786501 CJP786436:CJP786501 CTL786436:CTL786501 DDH786436:DDH786501 DND786436:DND786501 DWZ786436:DWZ786501 EGV786436:EGV786501 EQR786436:EQR786501 FAN786436:FAN786501 FKJ786436:FKJ786501 FUF786436:FUF786501 GEB786436:GEB786501 GNX786436:GNX786501 GXT786436:GXT786501 HHP786436:HHP786501 HRL786436:HRL786501 IBH786436:IBH786501 ILD786436:ILD786501 IUZ786436:IUZ786501 JEV786436:JEV786501 JOR786436:JOR786501 JYN786436:JYN786501 KIJ786436:KIJ786501 KSF786436:KSF786501 LCB786436:LCB786501 LLX786436:LLX786501 LVT786436:LVT786501 MFP786436:MFP786501 MPL786436:MPL786501 MZH786436:MZH786501 NJD786436:NJD786501 NSZ786436:NSZ786501 OCV786436:OCV786501 OMR786436:OMR786501 OWN786436:OWN786501 PGJ786436:PGJ786501 PQF786436:PQF786501 QAB786436:QAB786501 QJX786436:QJX786501 QTT786436:QTT786501 RDP786436:RDP786501 RNL786436:RNL786501 RXH786436:RXH786501 SHD786436:SHD786501 SQZ786436:SQZ786501 TAV786436:TAV786501 TKR786436:TKR786501 TUN786436:TUN786501 UEJ786436:UEJ786501 UOF786436:UOF786501 UYB786436:UYB786501 VHX786436:VHX786501 VRT786436:VRT786501 WBP786436:WBP786501 WLL786436:WLL786501 WVH786436:WVH786501 IV851972:IV852037 SR851972:SR852037 ACN851972:ACN852037 AMJ851972:AMJ852037 AWF851972:AWF852037 BGB851972:BGB852037 BPX851972:BPX852037 BZT851972:BZT852037 CJP851972:CJP852037 CTL851972:CTL852037 DDH851972:DDH852037 DND851972:DND852037 DWZ851972:DWZ852037 EGV851972:EGV852037 EQR851972:EQR852037 FAN851972:FAN852037 FKJ851972:FKJ852037 FUF851972:FUF852037 GEB851972:GEB852037 GNX851972:GNX852037 GXT851972:GXT852037 HHP851972:HHP852037 HRL851972:HRL852037 IBH851972:IBH852037 ILD851972:ILD852037 IUZ851972:IUZ852037 JEV851972:JEV852037 JOR851972:JOR852037 JYN851972:JYN852037 KIJ851972:KIJ852037 KSF851972:KSF852037 LCB851972:LCB852037 LLX851972:LLX852037 LVT851972:LVT852037 MFP851972:MFP852037 MPL851972:MPL852037 MZH851972:MZH852037 NJD851972:NJD852037 NSZ851972:NSZ852037 OCV851972:OCV852037 OMR851972:OMR852037 OWN851972:OWN852037 PGJ851972:PGJ852037 PQF851972:PQF852037 QAB851972:QAB852037 QJX851972:QJX852037 QTT851972:QTT852037 RDP851972:RDP852037 RNL851972:RNL852037 RXH851972:RXH852037 SHD851972:SHD852037 SQZ851972:SQZ852037 TAV851972:TAV852037 TKR851972:TKR852037 TUN851972:TUN852037 UEJ851972:UEJ852037 UOF851972:UOF852037 UYB851972:UYB852037 VHX851972:VHX852037 VRT851972:VRT852037 WBP851972:WBP852037 WLL851972:WLL852037 WVH851972:WVH852037 IV917508:IV917573 SR917508:SR917573 ACN917508:ACN917573 AMJ917508:AMJ917573 AWF917508:AWF917573 BGB917508:BGB917573 BPX917508:BPX917573 BZT917508:BZT917573 CJP917508:CJP917573 CTL917508:CTL917573 DDH917508:DDH917573 DND917508:DND917573 DWZ917508:DWZ917573 EGV917508:EGV917573 EQR917508:EQR917573 FAN917508:FAN917573 FKJ917508:FKJ917573 FUF917508:FUF917573 GEB917508:GEB917573 GNX917508:GNX917573 GXT917508:GXT917573 HHP917508:HHP917573 HRL917508:HRL917573 IBH917508:IBH917573 ILD917508:ILD917573 IUZ917508:IUZ917573 JEV917508:JEV917573 JOR917508:JOR917573 JYN917508:JYN917573 KIJ917508:KIJ917573 KSF917508:KSF917573 LCB917508:LCB917573 LLX917508:LLX917573 LVT917508:LVT917573 MFP917508:MFP917573 MPL917508:MPL917573 MZH917508:MZH917573 NJD917508:NJD917573 NSZ917508:NSZ917573 OCV917508:OCV917573 OMR917508:OMR917573 OWN917508:OWN917573 PGJ917508:PGJ917573 PQF917508:PQF917573 QAB917508:QAB917573 QJX917508:QJX917573 QTT917508:QTT917573 RDP917508:RDP917573 RNL917508:RNL917573 RXH917508:RXH917573 SHD917508:SHD917573 SQZ917508:SQZ917573 TAV917508:TAV917573 TKR917508:TKR917573 TUN917508:TUN917573 UEJ917508:UEJ917573 UOF917508:UOF917573 UYB917508:UYB917573 VHX917508:VHX917573 VRT917508:VRT917573 WBP917508:WBP917573 WLL917508:WLL917573 WVH917508:WVH917573 IV983044:IV983109 SR983044:SR983109 ACN983044:ACN983109 AMJ983044:AMJ983109 AWF983044:AWF983109 BGB983044:BGB983109 BPX983044:BPX983109 BZT983044:BZT983109 CJP983044:CJP983109 CTL983044:CTL983109 DDH983044:DDH983109 DND983044:DND983109 DWZ983044:DWZ983109 EGV983044:EGV983109 EQR983044:EQR983109 FAN983044:FAN983109 FKJ983044:FKJ983109 FUF983044:FUF983109 GEB983044:GEB983109 GNX983044:GNX983109 GXT983044:GXT983109 HHP983044:HHP983109 HRL983044:HRL983109 IBH983044:IBH983109 ILD983044:ILD983109 IUZ983044:IUZ983109 JEV983044:JEV983109 JOR983044:JOR983109 JYN983044:JYN983109 KIJ983044:KIJ983109 KSF983044:KSF983109 LCB983044:LCB983109 LLX983044:LLX983109 LVT983044:LVT983109 MFP983044:MFP983109 MPL983044:MPL983109 MZH983044:MZH983109 NJD983044:NJD983109 NSZ983044:NSZ983109 OCV983044:OCV983109 OMR983044:OMR983109 OWN983044:OWN983109 PGJ983044:PGJ983109 PQF983044:PQF983109 QAB983044:QAB983109 QJX983044:QJX983109 QTT983044:QTT983109 RDP983044:RDP983109 RNL983044:RNL983109 RXH983044:RXH983109 SHD983044:SHD983109 SQZ983044:SQZ983109 TAV983044:TAV983109 TKR983044:TKR983109 TUN983044:TUN983109 UEJ983044:UEJ983109 UOF983044:UOF983109 UYB983044:UYB983109 VHX983044:VHX983109 VRT983044:VRT983109 WBP983044:WBP983109 WLL983044:WLL983109 WVH983044:WVH983109 IU65605 SQ65605 ACM65605 AMI65605 AWE65605 BGA65605 BPW65605 BZS65605 CJO65605 CTK65605 DDG65605 DNC65605 DWY65605 EGU65605 EQQ65605 FAM65605 FKI65605 FUE65605 GEA65605 GNW65605 GXS65605 HHO65605 HRK65605 IBG65605 ILC65605 IUY65605 JEU65605 JOQ65605 JYM65605 KII65605 KSE65605 LCA65605 LLW65605 LVS65605 MFO65605 MPK65605 MZG65605 NJC65605 NSY65605 OCU65605 OMQ65605 OWM65605 PGI65605 PQE65605 QAA65605 QJW65605 QTS65605 RDO65605 RNK65605 RXG65605 SHC65605 SQY65605 TAU65605 TKQ65605 TUM65605 UEI65605 UOE65605 UYA65605 VHW65605 VRS65605 WBO65605 WLK65605 WVG65605 IU131141 SQ131141 ACM131141 AMI131141 AWE131141 BGA131141 BPW131141 BZS131141 CJO131141 CTK131141 DDG131141 DNC131141 DWY131141 EGU131141 EQQ131141 FAM131141 FKI131141 FUE131141 GEA131141 GNW131141 GXS131141 HHO131141 HRK131141 IBG131141 ILC131141 IUY131141 JEU131141 JOQ131141 JYM131141 KII131141 KSE131141 LCA131141 LLW131141 LVS131141 MFO131141 MPK131141 MZG131141 NJC131141 NSY131141 OCU131141 OMQ131141 OWM131141 PGI131141 PQE131141 QAA131141 QJW131141 QTS131141 RDO131141 RNK131141 RXG131141 SHC131141 SQY131141 TAU131141 TKQ131141 TUM131141 UEI131141 UOE131141 UYA131141 VHW131141 VRS131141 WBO131141 WLK131141 WVG131141 IU196677 SQ196677 ACM196677 AMI196677 AWE196677 BGA196677 BPW196677 BZS196677 CJO196677 CTK196677 DDG196677 DNC196677 DWY196677 EGU196677 EQQ196677 FAM196677 FKI196677 FUE196677 GEA196677 GNW196677 GXS196677 HHO196677 HRK196677 IBG196677 ILC196677 IUY196677 JEU196677 JOQ196677 JYM196677 KII196677 KSE196677 LCA196677 LLW196677 LVS196677 MFO196677 MPK196677 MZG196677 NJC196677 NSY196677 OCU196677 OMQ196677 OWM196677 PGI196677 PQE196677 QAA196677 QJW196677 QTS196677 RDO196677 RNK196677 RXG196677 SHC196677 SQY196677 TAU196677 TKQ196677 TUM196677 UEI196677 UOE196677 UYA196677 VHW196677 VRS196677 WBO196677 WLK196677 WVG196677 IU262213 SQ262213 ACM262213 AMI262213 AWE262213 BGA262213 BPW262213 BZS262213 CJO262213 CTK262213 DDG262213 DNC262213 DWY262213 EGU262213 EQQ262213 FAM262213 FKI262213 FUE262213 GEA262213 GNW262213 GXS262213 HHO262213 HRK262213 IBG262213 ILC262213 IUY262213 JEU262213 JOQ262213 JYM262213 KII262213 KSE262213 LCA262213 LLW262213 LVS262213 MFO262213 MPK262213 MZG262213 NJC262213 NSY262213 OCU262213 OMQ262213 OWM262213 PGI262213 PQE262213 QAA262213 QJW262213 QTS262213 RDO262213 RNK262213 RXG262213 SHC262213 SQY262213 TAU262213 TKQ262213 TUM262213 UEI262213 UOE262213 UYA262213 VHW262213 VRS262213 WBO262213 WLK262213 WVG262213 IU327749 SQ327749 ACM327749 AMI327749 AWE327749 BGA327749 BPW327749 BZS327749 CJO327749 CTK327749 DDG327749 DNC327749 DWY327749 EGU327749 EQQ327749 FAM327749 FKI327749 FUE327749 GEA327749 GNW327749 GXS327749 HHO327749 HRK327749 IBG327749 ILC327749 IUY327749 JEU327749 JOQ327749 JYM327749 KII327749 KSE327749 LCA327749 LLW327749 LVS327749 MFO327749 MPK327749 MZG327749 NJC327749 NSY327749 OCU327749 OMQ327749 OWM327749 PGI327749 PQE327749 QAA327749 QJW327749 QTS327749 RDO327749 RNK327749 RXG327749 SHC327749 SQY327749 TAU327749 TKQ327749 TUM327749 UEI327749 UOE327749 UYA327749 VHW327749 VRS327749 WBO327749 WLK327749 WVG327749 IU393285 SQ393285 ACM393285 AMI393285 AWE393285 BGA393285 BPW393285 BZS393285 CJO393285 CTK393285 DDG393285 DNC393285 DWY393285 EGU393285 EQQ393285 FAM393285 FKI393285 FUE393285 GEA393285 GNW393285 GXS393285 HHO393285 HRK393285 IBG393285 ILC393285 IUY393285 JEU393285 JOQ393285 JYM393285 KII393285 KSE393285 LCA393285 LLW393285 LVS393285 MFO393285 MPK393285 MZG393285 NJC393285 NSY393285 OCU393285 OMQ393285 OWM393285 PGI393285 PQE393285 QAA393285 QJW393285 QTS393285 RDO393285 RNK393285 RXG393285 SHC393285 SQY393285 TAU393285 TKQ393285 TUM393285 UEI393285 UOE393285 UYA393285 VHW393285 VRS393285 WBO393285 WLK393285 WVG393285 IU458821 SQ458821 ACM458821 AMI458821 AWE458821 BGA458821 BPW458821 BZS458821 CJO458821 CTK458821 DDG458821 DNC458821 DWY458821 EGU458821 EQQ458821 FAM458821 FKI458821 FUE458821 GEA458821 GNW458821 GXS458821 HHO458821 HRK458821 IBG458821 ILC458821 IUY458821 JEU458821 JOQ458821 JYM458821 KII458821 KSE458821 LCA458821 LLW458821 LVS458821 MFO458821 MPK458821 MZG458821 NJC458821 NSY458821 OCU458821 OMQ458821 OWM458821 PGI458821 PQE458821 QAA458821 QJW458821 QTS458821 RDO458821 RNK458821 RXG458821 SHC458821 SQY458821 TAU458821 TKQ458821 TUM458821 UEI458821 UOE458821 UYA458821 VHW458821 VRS458821 WBO458821 WLK458821 WVG458821 IU524357 SQ524357 ACM524357 AMI524357 AWE524357 BGA524357 BPW524357 BZS524357 CJO524357 CTK524357 DDG524357 DNC524357 DWY524357 EGU524357 EQQ524357 FAM524357 FKI524357 FUE524357 GEA524357 GNW524357 GXS524357 HHO524357 HRK524357 IBG524357 ILC524357 IUY524357 JEU524357 JOQ524357 JYM524357 KII524357 KSE524357 LCA524357 LLW524357 LVS524357 MFO524357 MPK524357 MZG524357 NJC524357 NSY524357 OCU524357 OMQ524357 OWM524357 PGI524357 PQE524357 QAA524357 QJW524357 QTS524357 RDO524357 RNK524357 RXG524357 SHC524357 SQY524357 TAU524357 TKQ524357 TUM524357 UEI524357 UOE524357 UYA524357 VHW524357 VRS524357 WBO524357 WLK524357 WVG524357 IU589893 SQ589893 ACM589893 AMI589893 AWE589893 BGA589893 BPW589893 BZS589893 CJO589893 CTK589893 DDG589893 DNC589893 DWY589893 EGU589893 EQQ589893 FAM589893 FKI589893 FUE589893 GEA589893 GNW589893 GXS589893 HHO589893 HRK589893 IBG589893 ILC589893 IUY589893 JEU589893 JOQ589893 JYM589893 KII589893 KSE589893 LCA589893 LLW589893 LVS589893 MFO589893 MPK589893 MZG589893 NJC589893 NSY589893 OCU589893 OMQ589893 OWM589893 PGI589893 PQE589893 QAA589893 QJW589893 QTS589893 RDO589893 RNK589893 RXG589893 SHC589893 SQY589893 TAU589893 TKQ589893 TUM589893 UEI589893 UOE589893 UYA589893 VHW589893 VRS589893 WBO589893 WLK589893 WVG589893 IU655429 SQ655429 ACM655429 AMI655429 AWE655429 BGA655429 BPW655429 BZS655429 CJO655429 CTK655429 DDG655429 DNC655429 DWY655429 EGU655429 EQQ655429 FAM655429 FKI655429 FUE655429 GEA655429 GNW655429 GXS655429 HHO655429 HRK655429 IBG655429 ILC655429 IUY655429 JEU655429 JOQ655429 JYM655429 KII655429 KSE655429 LCA655429 LLW655429 LVS655429 MFO655429 MPK655429 MZG655429 NJC655429 NSY655429 OCU655429 OMQ655429 OWM655429 PGI655429 PQE655429 QAA655429 QJW655429 QTS655429 RDO655429 RNK655429 RXG655429 SHC655429 SQY655429 TAU655429 TKQ655429 TUM655429 UEI655429 UOE655429 UYA655429 VHW655429 VRS655429 WBO655429 WLK655429 WVG655429 IU720965 SQ720965 ACM720965 AMI720965 AWE720965 BGA720965 BPW720965 BZS720965 CJO720965 CTK720965 DDG720965 DNC720965 DWY720965 EGU720965 EQQ720965 FAM720965 FKI720965 FUE720965 GEA720965 GNW720965 GXS720965 HHO720965 HRK720965 IBG720965 ILC720965 IUY720965 JEU720965 JOQ720965 JYM720965 KII720965 KSE720965 LCA720965 LLW720965 LVS720965 MFO720965 MPK720965 MZG720965 NJC720965 NSY720965 OCU720965 OMQ720965 OWM720965 PGI720965 PQE720965 QAA720965 QJW720965 QTS720965 RDO720965 RNK720965 RXG720965 SHC720965 SQY720965 TAU720965 TKQ720965 TUM720965 UEI720965 UOE720965 UYA720965 VHW720965 VRS720965 WBO720965 WLK720965 WVG720965 IU786501 SQ786501 ACM786501 AMI786501 AWE786501 BGA786501 BPW786501 BZS786501 CJO786501 CTK786501 DDG786501 DNC786501 DWY786501 EGU786501 EQQ786501 FAM786501 FKI786501 FUE786501 GEA786501 GNW786501 GXS786501 HHO786501 HRK786501 IBG786501 ILC786501 IUY786501 JEU786501 JOQ786501 JYM786501 KII786501 KSE786501 LCA786501 LLW786501 LVS786501 MFO786501 MPK786501 MZG786501 NJC786501 NSY786501 OCU786501 OMQ786501 OWM786501 PGI786501 PQE786501 QAA786501 QJW786501 QTS786501 RDO786501 RNK786501 RXG786501 SHC786501 SQY786501 TAU786501 TKQ786501 TUM786501 UEI786501 UOE786501 UYA786501 VHW786501 VRS786501 WBO786501 WLK786501 WVG786501 IU852037 SQ852037 ACM852037 AMI852037 AWE852037 BGA852037 BPW852037 BZS852037 CJO852037 CTK852037 DDG852037 DNC852037 DWY852037 EGU852037 EQQ852037 FAM852037 FKI852037 FUE852037 GEA852037 GNW852037 GXS852037 HHO852037 HRK852037 IBG852037 ILC852037 IUY852037 JEU852037 JOQ852037 JYM852037 KII852037 KSE852037 LCA852037 LLW852037 LVS852037 MFO852037 MPK852037 MZG852037 NJC852037 NSY852037 OCU852037 OMQ852037 OWM852037 PGI852037 PQE852037 QAA852037 QJW852037 QTS852037 RDO852037 RNK852037 RXG852037 SHC852037 SQY852037 TAU852037 TKQ852037 TUM852037 UEI852037 UOE852037 UYA852037 VHW852037 VRS852037 WBO852037 WLK852037 WVG852037 IU917573 SQ917573 ACM917573 AMI917573 AWE917573 BGA917573 BPW917573 BZS917573 CJO917573 CTK917573 DDG917573 DNC917573 DWY917573 EGU917573 EQQ917573 FAM917573 FKI917573 FUE917573 GEA917573 GNW917573 GXS917573 HHO917573 HRK917573 IBG917573 ILC917573 IUY917573 JEU917573 JOQ917573 JYM917573 KII917573 KSE917573 LCA917573 LLW917573 LVS917573 MFO917573 MPK917573 MZG917573 NJC917573 NSY917573 OCU917573 OMQ917573 OWM917573 PGI917573 PQE917573 QAA917573 QJW917573 QTS917573 RDO917573 RNK917573 RXG917573 SHC917573 SQY917573 TAU917573 TKQ917573 TUM917573 UEI917573 UOE917573 UYA917573 VHW917573 VRS917573 WBO917573 WLK917573 WVG917573 IU983109 SQ983109 ACM983109 AMI983109 AWE983109 BGA983109 BPW983109 BZS983109 CJO983109 CTK983109 DDG983109 DNC983109 DWY983109 EGU983109 EQQ983109 FAM983109 FKI983109 FUE983109 GEA983109 GNW983109 GXS983109 HHO983109 HRK983109 IBG983109 ILC983109 IUY983109 JEU983109 JOQ983109 JYM983109 KII983109 KSE983109 LCA983109 LLW983109 LVS983109 MFO983109 MPK983109 MZG983109 NJC983109 NSY983109 OCU983109 OMQ983109 OWM983109 PGI983109 PQE983109 QAA983109 QJW983109 QTS983109 RDO983109 RNK983109 RXG983109 SHC983109 SQY983109 TAU983109 TKQ983109 TUM983109 UEI983109 UOE983109 UYA983109 VHW983109 VRS983109 WBO983109 WLK983109 WVG983109 C58:D58 F131076:G131141 C74:D78 F65540:G65605 F983044:G983109 F917508:G917573 F851972:G852037 F786436:G786501 F720900:G720965 F655364:G655429 F589828:G589893 F524292:G524357 F458756:G458821 F393220:G393285 F327684:G327749 F262148:G262213 F196612:G196677 E58:E72 E79 C62:D69 C52:C53 C83:C85" xr:uid="{6EA57AFC-D231-49BB-A5EE-40984BCD46BC}">
      <formula1>0</formula1>
    </dataValidation>
    <dataValidation type="list" allowBlank="1" showInputMessage="1" showErrorMessage="1" sqref="WVB983114:WVD983114 WLF983114:WLH983114 WBJ983114:WBL983114 VRN983114:VRP983114 VHR983114:VHT983114 UXV983114:UXX983114 UNZ983114:UOB983114 UED983114:UEF983114 TUH983114:TUJ983114 TKL983114:TKN983114 TAP983114:TAR983114 SQT983114:SQV983114 SGX983114:SGZ983114 RXB983114:RXD983114 RNF983114:RNH983114 RDJ983114:RDL983114 QTN983114:QTP983114 QJR983114:QJT983114 PZV983114:PZX983114 PPZ983114:PQB983114 PGD983114:PGF983114 OWH983114:OWJ983114 OML983114:OMN983114 OCP983114:OCR983114 NST983114:NSV983114 NIX983114:NIZ983114 MZB983114:MZD983114 MPF983114:MPH983114 MFJ983114:MFL983114 LVN983114:LVP983114 LLR983114:LLT983114 LBV983114:LBX983114 KRZ983114:KSB983114 KID983114:KIF983114 JYH983114:JYJ983114 JOL983114:JON983114 JEP983114:JER983114 IUT983114:IUV983114 IKX983114:IKZ983114 IBB983114:IBD983114 HRF983114:HRH983114 HHJ983114:HHL983114 GXN983114:GXP983114 GNR983114:GNT983114 GDV983114:GDX983114 FTZ983114:FUB983114 FKD983114:FKF983114 FAH983114:FAJ983114 EQL983114:EQN983114 EGP983114:EGR983114 DWT983114:DWV983114 DMX983114:DMZ983114 DDB983114:DDD983114 CTF983114:CTH983114 CJJ983114:CJL983114 BZN983114:BZP983114 BPR983114:BPT983114 BFV983114:BFX983114 AVZ983114:AWB983114 AMD983114:AMF983114 ACH983114:ACJ983114 SL983114:SN983114 IP983114:IR983114 C983114:E983114 WVB917578:WVD917578 WLF917578:WLH917578 WBJ917578:WBL917578 VRN917578:VRP917578 VHR917578:VHT917578 UXV917578:UXX917578 UNZ917578:UOB917578 UED917578:UEF917578 TUH917578:TUJ917578 TKL917578:TKN917578 TAP917578:TAR917578 SQT917578:SQV917578 SGX917578:SGZ917578 RXB917578:RXD917578 RNF917578:RNH917578 RDJ917578:RDL917578 QTN917578:QTP917578 QJR917578:QJT917578 PZV917578:PZX917578 PPZ917578:PQB917578 PGD917578:PGF917578 OWH917578:OWJ917578 OML917578:OMN917578 OCP917578:OCR917578 NST917578:NSV917578 NIX917578:NIZ917578 MZB917578:MZD917578 MPF917578:MPH917578 MFJ917578:MFL917578 LVN917578:LVP917578 LLR917578:LLT917578 LBV917578:LBX917578 KRZ917578:KSB917578 KID917578:KIF917578 JYH917578:JYJ917578 JOL917578:JON917578 JEP917578:JER917578 IUT917578:IUV917578 IKX917578:IKZ917578 IBB917578:IBD917578 HRF917578:HRH917578 HHJ917578:HHL917578 GXN917578:GXP917578 GNR917578:GNT917578 GDV917578:GDX917578 FTZ917578:FUB917578 FKD917578:FKF917578 FAH917578:FAJ917578 EQL917578:EQN917578 EGP917578:EGR917578 DWT917578:DWV917578 DMX917578:DMZ917578 DDB917578:DDD917578 CTF917578:CTH917578 CJJ917578:CJL917578 BZN917578:BZP917578 BPR917578:BPT917578 BFV917578:BFX917578 AVZ917578:AWB917578 AMD917578:AMF917578 ACH917578:ACJ917578 SL917578:SN917578 IP917578:IR917578 C917578:E917578 WVB852042:WVD852042 WLF852042:WLH852042 WBJ852042:WBL852042 VRN852042:VRP852042 VHR852042:VHT852042 UXV852042:UXX852042 UNZ852042:UOB852042 UED852042:UEF852042 TUH852042:TUJ852042 TKL852042:TKN852042 TAP852042:TAR852042 SQT852042:SQV852042 SGX852042:SGZ852042 RXB852042:RXD852042 RNF852042:RNH852042 RDJ852042:RDL852042 QTN852042:QTP852042 QJR852042:QJT852042 PZV852042:PZX852042 PPZ852042:PQB852042 PGD852042:PGF852042 OWH852042:OWJ852042 OML852042:OMN852042 OCP852042:OCR852042 NST852042:NSV852042 NIX852042:NIZ852042 MZB852042:MZD852042 MPF852042:MPH852042 MFJ852042:MFL852042 LVN852042:LVP852042 LLR852042:LLT852042 LBV852042:LBX852042 KRZ852042:KSB852042 KID852042:KIF852042 JYH852042:JYJ852042 JOL852042:JON852042 JEP852042:JER852042 IUT852042:IUV852042 IKX852042:IKZ852042 IBB852042:IBD852042 HRF852042:HRH852042 HHJ852042:HHL852042 GXN852042:GXP852042 GNR852042:GNT852042 GDV852042:GDX852042 FTZ852042:FUB852042 FKD852042:FKF852042 FAH852042:FAJ852042 EQL852042:EQN852042 EGP852042:EGR852042 DWT852042:DWV852042 DMX852042:DMZ852042 DDB852042:DDD852042 CTF852042:CTH852042 CJJ852042:CJL852042 BZN852042:BZP852042 BPR852042:BPT852042 BFV852042:BFX852042 AVZ852042:AWB852042 AMD852042:AMF852042 ACH852042:ACJ852042 SL852042:SN852042 IP852042:IR852042 C852042:E852042 WVB786506:WVD786506 WLF786506:WLH786506 WBJ786506:WBL786506 VRN786506:VRP786506 VHR786506:VHT786506 UXV786506:UXX786506 UNZ786506:UOB786506 UED786506:UEF786506 TUH786506:TUJ786506 TKL786506:TKN786506 TAP786506:TAR786506 SQT786506:SQV786506 SGX786506:SGZ786506 RXB786506:RXD786506 RNF786506:RNH786506 RDJ786506:RDL786506 QTN786506:QTP786506 QJR786506:QJT786506 PZV786506:PZX786506 PPZ786506:PQB786506 PGD786506:PGF786506 OWH786506:OWJ786506 OML786506:OMN786506 OCP786506:OCR786506 NST786506:NSV786506 NIX786506:NIZ786506 MZB786506:MZD786506 MPF786506:MPH786506 MFJ786506:MFL786506 LVN786506:LVP786506 LLR786506:LLT786506 LBV786506:LBX786506 KRZ786506:KSB786506 KID786506:KIF786506 JYH786506:JYJ786506 JOL786506:JON786506 JEP786506:JER786506 IUT786506:IUV786506 IKX786506:IKZ786506 IBB786506:IBD786506 HRF786506:HRH786506 HHJ786506:HHL786506 GXN786506:GXP786506 GNR786506:GNT786506 GDV786506:GDX786506 FTZ786506:FUB786506 FKD786506:FKF786506 FAH786506:FAJ786506 EQL786506:EQN786506 EGP786506:EGR786506 DWT786506:DWV786506 DMX786506:DMZ786506 DDB786506:DDD786506 CTF786506:CTH786506 CJJ786506:CJL786506 BZN786506:BZP786506 BPR786506:BPT786506 BFV786506:BFX786506 AVZ786506:AWB786506 AMD786506:AMF786506 ACH786506:ACJ786506 SL786506:SN786506 IP786506:IR786506 C786506:E786506 WVB720970:WVD720970 WLF720970:WLH720970 WBJ720970:WBL720970 VRN720970:VRP720970 VHR720970:VHT720970 UXV720970:UXX720970 UNZ720970:UOB720970 UED720970:UEF720970 TUH720970:TUJ720970 TKL720970:TKN720970 TAP720970:TAR720970 SQT720970:SQV720970 SGX720970:SGZ720970 RXB720970:RXD720970 RNF720970:RNH720970 RDJ720970:RDL720970 QTN720970:QTP720970 QJR720970:QJT720970 PZV720970:PZX720970 PPZ720970:PQB720970 PGD720970:PGF720970 OWH720970:OWJ720970 OML720970:OMN720970 OCP720970:OCR720970 NST720970:NSV720970 NIX720970:NIZ720970 MZB720970:MZD720970 MPF720970:MPH720970 MFJ720970:MFL720970 LVN720970:LVP720970 LLR720970:LLT720970 LBV720970:LBX720970 KRZ720970:KSB720970 KID720970:KIF720970 JYH720970:JYJ720970 JOL720970:JON720970 JEP720970:JER720970 IUT720970:IUV720970 IKX720970:IKZ720970 IBB720970:IBD720970 HRF720970:HRH720970 HHJ720970:HHL720970 GXN720970:GXP720970 GNR720970:GNT720970 GDV720970:GDX720970 FTZ720970:FUB720970 FKD720970:FKF720970 FAH720970:FAJ720970 EQL720970:EQN720970 EGP720970:EGR720970 DWT720970:DWV720970 DMX720970:DMZ720970 DDB720970:DDD720970 CTF720970:CTH720970 CJJ720970:CJL720970 BZN720970:BZP720970 BPR720970:BPT720970 BFV720970:BFX720970 AVZ720970:AWB720970 AMD720970:AMF720970 ACH720970:ACJ720970 SL720970:SN720970 IP720970:IR720970 C720970:E720970 WVB655434:WVD655434 WLF655434:WLH655434 WBJ655434:WBL655434 VRN655434:VRP655434 VHR655434:VHT655434 UXV655434:UXX655434 UNZ655434:UOB655434 UED655434:UEF655434 TUH655434:TUJ655434 TKL655434:TKN655434 TAP655434:TAR655434 SQT655434:SQV655434 SGX655434:SGZ655434 RXB655434:RXD655434 RNF655434:RNH655434 RDJ655434:RDL655434 QTN655434:QTP655434 QJR655434:QJT655434 PZV655434:PZX655434 PPZ655434:PQB655434 PGD655434:PGF655434 OWH655434:OWJ655434 OML655434:OMN655434 OCP655434:OCR655434 NST655434:NSV655434 NIX655434:NIZ655434 MZB655434:MZD655434 MPF655434:MPH655434 MFJ655434:MFL655434 LVN655434:LVP655434 LLR655434:LLT655434 LBV655434:LBX655434 KRZ655434:KSB655434 KID655434:KIF655434 JYH655434:JYJ655434 JOL655434:JON655434 JEP655434:JER655434 IUT655434:IUV655434 IKX655434:IKZ655434 IBB655434:IBD655434 HRF655434:HRH655434 HHJ655434:HHL655434 GXN655434:GXP655434 GNR655434:GNT655434 GDV655434:GDX655434 FTZ655434:FUB655434 FKD655434:FKF655434 FAH655434:FAJ655434 EQL655434:EQN655434 EGP655434:EGR655434 DWT655434:DWV655434 DMX655434:DMZ655434 DDB655434:DDD655434 CTF655434:CTH655434 CJJ655434:CJL655434 BZN655434:BZP655434 BPR655434:BPT655434 BFV655434:BFX655434 AVZ655434:AWB655434 AMD655434:AMF655434 ACH655434:ACJ655434 SL655434:SN655434 IP655434:IR655434 C655434:E655434 WVB589898:WVD589898 WLF589898:WLH589898 WBJ589898:WBL589898 VRN589898:VRP589898 VHR589898:VHT589898 UXV589898:UXX589898 UNZ589898:UOB589898 UED589898:UEF589898 TUH589898:TUJ589898 TKL589898:TKN589898 TAP589898:TAR589898 SQT589898:SQV589898 SGX589898:SGZ589898 RXB589898:RXD589898 RNF589898:RNH589898 RDJ589898:RDL589898 QTN589898:QTP589898 QJR589898:QJT589898 PZV589898:PZX589898 PPZ589898:PQB589898 PGD589898:PGF589898 OWH589898:OWJ589898 OML589898:OMN589898 OCP589898:OCR589898 NST589898:NSV589898 NIX589898:NIZ589898 MZB589898:MZD589898 MPF589898:MPH589898 MFJ589898:MFL589898 LVN589898:LVP589898 LLR589898:LLT589898 LBV589898:LBX589898 KRZ589898:KSB589898 KID589898:KIF589898 JYH589898:JYJ589898 JOL589898:JON589898 JEP589898:JER589898 IUT589898:IUV589898 IKX589898:IKZ589898 IBB589898:IBD589898 HRF589898:HRH589898 HHJ589898:HHL589898 GXN589898:GXP589898 GNR589898:GNT589898 GDV589898:GDX589898 FTZ589898:FUB589898 FKD589898:FKF589898 FAH589898:FAJ589898 EQL589898:EQN589898 EGP589898:EGR589898 DWT589898:DWV589898 DMX589898:DMZ589898 DDB589898:DDD589898 CTF589898:CTH589898 CJJ589898:CJL589898 BZN589898:BZP589898 BPR589898:BPT589898 BFV589898:BFX589898 AVZ589898:AWB589898 AMD589898:AMF589898 ACH589898:ACJ589898 SL589898:SN589898 IP589898:IR589898 C589898:E589898 WVB524362:WVD524362 WLF524362:WLH524362 WBJ524362:WBL524362 VRN524362:VRP524362 VHR524362:VHT524362 UXV524362:UXX524362 UNZ524362:UOB524362 UED524362:UEF524362 TUH524362:TUJ524362 TKL524362:TKN524362 TAP524362:TAR524362 SQT524362:SQV524362 SGX524362:SGZ524362 RXB524362:RXD524362 RNF524362:RNH524362 RDJ524362:RDL524362 QTN524362:QTP524362 QJR524362:QJT524362 PZV524362:PZX524362 PPZ524362:PQB524362 PGD524362:PGF524362 OWH524362:OWJ524362 OML524362:OMN524362 OCP524362:OCR524362 NST524362:NSV524362 NIX524362:NIZ524362 MZB524362:MZD524362 MPF524362:MPH524362 MFJ524362:MFL524362 LVN524362:LVP524362 LLR524362:LLT524362 LBV524362:LBX524362 KRZ524362:KSB524362 KID524362:KIF524362 JYH524362:JYJ524362 JOL524362:JON524362 JEP524362:JER524362 IUT524362:IUV524362 IKX524362:IKZ524362 IBB524362:IBD524362 HRF524362:HRH524362 HHJ524362:HHL524362 GXN524362:GXP524362 GNR524362:GNT524362 GDV524362:GDX524362 FTZ524362:FUB524362 FKD524362:FKF524362 FAH524362:FAJ524362 EQL524362:EQN524362 EGP524362:EGR524362 DWT524362:DWV524362 DMX524362:DMZ524362 DDB524362:DDD524362 CTF524362:CTH524362 CJJ524362:CJL524362 BZN524362:BZP524362 BPR524362:BPT524362 BFV524362:BFX524362 AVZ524362:AWB524362 AMD524362:AMF524362 ACH524362:ACJ524362 SL524362:SN524362 IP524362:IR524362 C524362:E524362 WVB458826:WVD458826 WLF458826:WLH458826 WBJ458826:WBL458826 VRN458826:VRP458826 VHR458826:VHT458826 UXV458826:UXX458826 UNZ458826:UOB458826 UED458826:UEF458826 TUH458826:TUJ458826 TKL458826:TKN458826 TAP458826:TAR458826 SQT458826:SQV458826 SGX458826:SGZ458826 RXB458826:RXD458826 RNF458826:RNH458826 RDJ458826:RDL458826 QTN458826:QTP458826 QJR458826:QJT458826 PZV458826:PZX458826 PPZ458826:PQB458826 PGD458826:PGF458826 OWH458826:OWJ458826 OML458826:OMN458826 OCP458826:OCR458826 NST458826:NSV458826 NIX458826:NIZ458826 MZB458826:MZD458826 MPF458826:MPH458826 MFJ458826:MFL458826 LVN458826:LVP458826 LLR458826:LLT458826 LBV458826:LBX458826 KRZ458826:KSB458826 KID458826:KIF458826 JYH458826:JYJ458826 JOL458826:JON458826 JEP458826:JER458826 IUT458826:IUV458826 IKX458826:IKZ458826 IBB458826:IBD458826 HRF458826:HRH458826 HHJ458826:HHL458826 GXN458826:GXP458826 GNR458826:GNT458826 GDV458826:GDX458826 FTZ458826:FUB458826 FKD458826:FKF458826 FAH458826:FAJ458826 EQL458826:EQN458826 EGP458826:EGR458826 DWT458826:DWV458826 DMX458826:DMZ458826 DDB458826:DDD458826 CTF458826:CTH458826 CJJ458826:CJL458826 BZN458826:BZP458826 BPR458826:BPT458826 BFV458826:BFX458826 AVZ458826:AWB458826 AMD458826:AMF458826 ACH458826:ACJ458826 SL458826:SN458826 IP458826:IR458826 C458826:E458826 WVB393290:WVD393290 WLF393290:WLH393290 WBJ393290:WBL393290 VRN393290:VRP393290 VHR393290:VHT393290 UXV393290:UXX393290 UNZ393290:UOB393290 UED393290:UEF393290 TUH393290:TUJ393290 TKL393290:TKN393290 TAP393290:TAR393290 SQT393290:SQV393290 SGX393290:SGZ393290 RXB393290:RXD393290 RNF393290:RNH393290 RDJ393290:RDL393290 QTN393290:QTP393290 QJR393290:QJT393290 PZV393290:PZX393290 PPZ393290:PQB393290 PGD393290:PGF393290 OWH393290:OWJ393290 OML393290:OMN393290 OCP393290:OCR393290 NST393290:NSV393290 NIX393290:NIZ393290 MZB393290:MZD393290 MPF393290:MPH393290 MFJ393290:MFL393290 LVN393290:LVP393290 LLR393290:LLT393290 LBV393290:LBX393290 KRZ393290:KSB393290 KID393290:KIF393290 JYH393290:JYJ393290 JOL393290:JON393290 JEP393290:JER393290 IUT393290:IUV393290 IKX393290:IKZ393290 IBB393290:IBD393290 HRF393290:HRH393290 HHJ393290:HHL393290 GXN393290:GXP393290 GNR393290:GNT393290 GDV393290:GDX393290 FTZ393290:FUB393290 FKD393290:FKF393290 FAH393290:FAJ393290 EQL393290:EQN393290 EGP393290:EGR393290 DWT393290:DWV393290 DMX393290:DMZ393290 DDB393290:DDD393290 CTF393290:CTH393290 CJJ393290:CJL393290 BZN393290:BZP393290 BPR393290:BPT393290 BFV393290:BFX393290 AVZ393290:AWB393290 AMD393290:AMF393290 ACH393290:ACJ393290 SL393290:SN393290 IP393290:IR393290 C393290:E393290 WVB327754:WVD327754 WLF327754:WLH327754 WBJ327754:WBL327754 VRN327754:VRP327754 VHR327754:VHT327754 UXV327754:UXX327754 UNZ327754:UOB327754 UED327754:UEF327754 TUH327754:TUJ327754 TKL327754:TKN327754 TAP327754:TAR327754 SQT327754:SQV327754 SGX327754:SGZ327754 RXB327754:RXD327754 RNF327754:RNH327754 RDJ327754:RDL327754 QTN327754:QTP327754 QJR327754:QJT327754 PZV327754:PZX327754 PPZ327754:PQB327754 PGD327754:PGF327754 OWH327754:OWJ327754 OML327754:OMN327754 OCP327754:OCR327754 NST327754:NSV327754 NIX327754:NIZ327754 MZB327754:MZD327754 MPF327754:MPH327754 MFJ327754:MFL327754 LVN327754:LVP327754 LLR327754:LLT327754 LBV327754:LBX327754 KRZ327754:KSB327754 KID327754:KIF327754 JYH327754:JYJ327754 JOL327754:JON327754 JEP327754:JER327754 IUT327754:IUV327754 IKX327754:IKZ327754 IBB327754:IBD327754 HRF327754:HRH327754 HHJ327754:HHL327754 GXN327754:GXP327754 GNR327754:GNT327754 GDV327754:GDX327754 FTZ327754:FUB327754 FKD327754:FKF327754 FAH327754:FAJ327754 EQL327754:EQN327754 EGP327754:EGR327754 DWT327754:DWV327754 DMX327754:DMZ327754 DDB327754:DDD327754 CTF327754:CTH327754 CJJ327754:CJL327754 BZN327754:BZP327754 BPR327754:BPT327754 BFV327754:BFX327754 AVZ327754:AWB327754 AMD327754:AMF327754 ACH327754:ACJ327754 SL327754:SN327754 IP327754:IR327754 C327754:E327754 WVB262218:WVD262218 WLF262218:WLH262218 WBJ262218:WBL262218 VRN262218:VRP262218 VHR262218:VHT262218 UXV262218:UXX262218 UNZ262218:UOB262218 UED262218:UEF262218 TUH262218:TUJ262218 TKL262218:TKN262218 TAP262218:TAR262218 SQT262218:SQV262218 SGX262218:SGZ262218 RXB262218:RXD262218 RNF262218:RNH262218 RDJ262218:RDL262218 QTN262218:QTP262218 QJR262218:QJT262218 PZV262218:PZX262218 PPZ262218:PQB262218 PGD262218:PGF262218 OWH262218:OWJ262218 OML262218:OMN262218 OCP262218:OCR262218 NST262218:NSV262218 NIX262218:NIZ262218 MZB262218:MZD262218 MPF262218:MPH262218 MFJ262218:MFL262218 LVN262218:LVP262218 LLR262218:LLT262218 LBV262218:LBX262218 KRZ262218:KSB262218 KID262218:KIF262218 JYH262218:JYJ262218 JOL262218:JON262218 JEP262218:JER262218 IUT262218:IUV262218 IKX262218:IKZ262218 IBB262218:IBD262218 HRF262218:HRH262218 HHJ262218:HHL262218 GXN262218:GXP262218 GNR262218:GNT262218 GDV262218:GDX262218 FTZ262218:FUB262218 FKD262218:FKF262218 FAH262218:FAJ262218 EQL262218:EQN262218 EGP262218:EGR262218 DWT262218:DWV262218 DMX262218:DMZ262218 DDB262218:DDD262218 CTF262218:CTH262218 CJJ262218:CJL262218 BZN262218:BZP262218 BPR262218:BPT262218 BFV262218:BFX262218 AVZ262218:AWB262218 AMD262218:AMF262218 ACH262218:ACJ262218 SL262218:SN262218 IP262218:IR262218 C262218:E262218 WVB196682:WVD196682 WLF196682:WLH196682 WBJ196682:WBL196682 VRN196682:VRP196682 VHR196682:VHT196682 UXV196682:UXX196682 UNZ196682:UOB196682 UED196682:UEF196682 TUH196682:TUJ196682 TKL196682:TKN196682 TAP196682:TAR196682 SQT196682:SQV196682 SGX196682:SGZ196682 RXB196682:RXD196682 RNF196682:RNH196682 RDJ196682:RDL196682 QTN196682:QTP196682 QJR196682:QJT196682 PZV196682:PZX196682 PPZ196682:PQB196682 PGD196682:PGF196682 OWH196682:OWJ196682 OML196682:OMN196682 OCP196682:OCR196682 NST196682:NSV196682 NIX196682:NIZ196682 MZB196682:MZD196682 MPF196682:MPH196682 MFJ196682:MFL196682 LVN196682:LVP196682 LLR196682:LLT196682 LBV196682:LBX196682 KRZ196682:KSB196682 KID196682:KIF196682 JYH196682:JYJ196682 JOL196682:JON196682 JEP196682:JER196682 IUT196682:IUV196682 IKX196682:IKZ196682 IBB196682:IBD196682 HRF196682:HRH196682 HHJ196682:HHL196682 GXN196682:GXP196682 GNR196682:GNT196682 GDV196682:GDX196682 FTZ196682:FUB196682 FKD196682:FKF196682 FAH196682:FAJ196682 EQL196682:EQN196682 EGP196682:EGR196682 DWT196682:DWV196682 DMX196682:DMZ196682 DDB196682:DDD196682 CTF196682:CTH196682 CJJ196682:CJL196682 BZN196682:BZP196682 BPR196682:BPT196682 BFV196682:BFX196682 AVZ196682:AWB196682 AMD196682:AMF196682 ACH196682:ACJ196682 SL196682:SN196682 IP196682:IR196682 C196682:E196682 WVB131146:WVD131146 WLF131146:WLH131146 WBJ131146:WBL131146 VRN131146:VRP131146 VHR131146:VHT131146 UXV131146:UXX131146 UNZ131146:UOB131146 UED131146:UEF131146 TUH131146:TUJ131146 TKL131146:TKN131146 TAP131146:TAR131146 SQT131146:SQV131146 SGX131146:SGZ131146 RXB131146:RXD131146 RNF131146:RNH131146 RDJ131146:RDL131146 QTN131146:QTP131146 QJR131146:QJT131146 PZV131146:PZX131146 PPZ131146:PQB131146 PGD131146:PGF131146 OWH131146:OWJ131146 OML131146:OMN131146 OCP131146:OCR131146 NST131146:NSV131146 NIX131146:NIZ131146 MZB131146:MZD131146 MPF131146:MPH131146 MFJ131146:MFL131146 LVN131146:LVP131146 LLR131146:LLT131146 LBV131146:LBX131146 KRZ131146:KSB131146 KID131146:KIF131146 JYH131146:JYJ131146 JOL131146:JON131146 JEP131146:JER131146 IUT131146:IUV131146 IKX131146:IKZ131146 IBB131146:IBD131146 HRF131146:HRH131146 HHJ131146:HHL131146 GXN131146:GXP131146 GNR131146:GNT131146 GDV131146:GDX131146 FTZ131146:FUB131146 FKD131146:FKF131146 FAH131146:FAJ131146 EQL131146:EQN131146 EGP131146:EGR131146 DWT131146:DWV131146 DMX131146:DMZ131146 DDB131146:DDD131146 CTF131146:CTH131146 CJJ131146:CJL131146 BZN131146:BZP131146 BPR131146:BPT131146 BFV131146:BFX131146 AVZ131146:AWB131146 AMD131146:AMF131146 ACH131146:ACJ131146 SL131146:SN131146 IP131146:IR131146 C131146:E131146 WVB65610:WVD65610 WLF65610:WLH65610 WBJ65610:WBL65610 VRN65610:VRP65610 VHR65610:VHT65610 UXV65610:UXX65610 UNZ65610:UOB65610 UED65610:UEF65610 TUH65610:TUJ65610 TKL65610:TKN65610 TAP65610:TAR65610 SQT65610:SQV65610 SGX65610:SGZ65610 RXB65610:RXD65610 RNF65610:RNH65610 RDJ65610:RDL65610 QTN65610:QTP65610 QJR65610:QJT65610 PZV65610:PZX65610 PPZ65610:PQB65610 PGD65610:PGF65610 OWH65610:OWJ65610 OML65610:OMN65610 OCP65610:OCR65610 NST65610:NSV65610 NIX65610:NIZ65610 MZB65610:MZD65610 MPF65610:MPH65610 MFJ65610:MFL65610 LVN65610:LVP65610 LLR65610:LLT65610 LBV65610:LBX65610 KRZ65610:KSB65610 KID65610:KIF65610 JYH65610:JYJ65610 JOL65610:JON65610 JEP65610:JER65610 IUT65610:IUV65610 IKX65610:IKZ65610 IBB65610:IBD65610 HRF65610:HRH65610 HHJ65610:HHL65610 GXN65610:GXP65610 GNR65610:GNT65610 GDV65610:GDX65610 FTZ65610:FUB65610 FKD65610:FKF65610 FAH65610:FAJ65610 EQL65610:EQN65610 EGP65610:EGR65610 DWT65610:DWV65610 DMX65610:DMZ65610 DDB65610:DDD65610 CTF65610:CTH65610 CJJ65610:CJL65610 BZN65610:BZP65610 BPR65610:BPT65610 BFV65610:BFX65610 AVZ65610:AWB65610 AMD65610:AMF65610 ACH65610:ACJ65610 SL65610:SN65610 IP65610:IR65610 C65610:E65610" xr:uid="{3059F0E0-EA17-4E4E-8884-DCEBFAF36DBD}">
      <formula1>#REF!</formula1>
    </dataValidation>
    <dataValidation type="list" allowBlank="1" showInputMessage="1" showErrorMessage="1" sqref="C61:D61" xr:uid="{6B3B40B7-A15E-4F24-950A-9AA20DAD7182}">
      <formula1>"Oui,Non"</formula1>
    </dataValidation>
    <dataValidation type="list" allowBlank="1" showInputMessage="1" showErrorMessage="1" sqref="C18 C21 C16" xr:uid="{EE3FE832-4447-42C0-8F76-D422169DB8A6}">
      <formula1>"Oui, Non"</formula1>
    </dataValidation>
    <dataValidation type="list" allowBlank="1" showInputMessage="1" showErrorMessage="1" sqref="C23" xr:uid="{3078CF9F-57FA-4F9A-A0D1-AD1B8E21630D}">
      <formula1>"Dominance rurale, Dominance urbaine, Dominance mixte"</formula1>
    </dataValidation>
    <dataValidation type="list" allowBlank="1" showInputMessage="1" showErrorMessage="1" sqref="C10" xr:uid="{8B6062D5-ACDC-4D91-8D99-131AADAE6387}">
      <mc:AlternateContent xmlns:x12ac="http://schemas.microsoft.com/office/spreadsheetml/2011/1/ac" xmlns:mc="http://schemas.openxmlformats.org/markup-compatibility/2006">
        <mc:Choice Requires="x12ac">
          <x12ac:list>"Convention collective nationale de la branche de l'aide, de l'accompagnement, des soins et des services à domicile ", CCN51 , CCN66 , CC3127 , CCU , IDCC2128 ,Fonction publique territoriale , Fonction publique hospitalière , Autre</x12ac:list>
        </mc:Choice>
        <mc:Fallback>
          <formula1>"Convention collective nationale de la branche de l'aide, de l'accompagnement, des soins et des services à domicile , CCN51 , CCN66 , CC3127 , CCU , IDCC2128 ,Fonction publique territoriale , Fonction publique hospitalière , Autre"</formula1>
        </mc:Fallback>
      </mc:AlternateContent>
    </dataValidation>
    <dataValidation type="list" allowBlank="1" showInputMessage="1" showErrorMessage="1" sqref="C19" xr:uid="{CA1CB394-F584-420F-8B0F-A44271867379}">
      <formula1>IF(C18="Oui",$P$14:$P$20,"")</formula1>
    </dataValidation>
  </dataValidations>
  <printOptions horizontalCentered="1" verticalCentered="1"/>
  <pageMargins left="0.70866141732283472" right="0.70866141732283472" top="0.74803149606299213" bottom="0.74803149606299213" header="0.31496062992125984" footer="0.31496062992125984"/>
  <pageSetup paperSize="9" scale="37" fitToHeight="5" orientation="portrait" r:id="rId1"/>
  <ignoredErrors>
    <ignoredError sqref="C37 E31:E37" unlockedFormula="1"/>
  </ignoredErrors>
  <drawing r:id="rId2"/>
  <picture r:id="rId3"/>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xr:uid="{3A21A954-0ACD-493C-9110-3EB458813EA0}">
          <x14:formula1>
            <xm:f>0</xm:f>
          </x14:formula1>
          <xm:sqref>IX65503:IX65505 ST65503:ST65505 ACP65503:ACP65505 AML65503:AML65505 AWH65503:AWH65505 BGD65503:BGD65505 BPZ65503:BPZ65505 BZV65503:BZV65505 CJR65503:CJR65505 CTN65503:CTN65505 DDJ65503:DDJ65505 DNF65503:DNF65505 DXB65503:DXB65505 EGX65503:EGX65505 EQT65503:EQT65505 FAP65503:FAP65505 FKL65503:FKL65505 FUH65503:FUH65505 GED65503:GED65505 GNZ65503:GNZ65505 GXV65503:GXV65505 HHR65503:HHR65505 HRN65503:HRN65505 IBJ65503:IBJ65505 ILF65503:ILF65505 IVB65503:IVB65505 JEX65503:JEX65505 JOT65503:JOT65505 JYP65503:JYP65505 KIL65503:KIL65505 KSH65503:KSH65505 LCD65503:LCD65505 LLZ65503:LLZ65505 LVV65503:LVV65505 MFR65503:MFR65505 MPN65503:MPN65505 MZJ65503:MZJ65505 NJF65503:NJF65505 NTB65503:NTB65505 OCX65503:OCX65505 OMT65503:OMT65505 OWP65503:OWP65505 PGL65503:PGL65505 PQH65503:PQH65505 QAD65503:QAD65505 QJZ65503:QJZ65505 QTV65503:QTV65505 RDR65503:RDR65505 RNN65503:RNN65505 RXJ65503:RXJ65505 SHF65503:SHF65505 SRB65503:SRB65505 TAX65503:TAX65505 TKT65503:TKT65505 TUP65503:TUP65505 UEL65503:UEL65505 UOH65503:UOH65505 UYD65503:UYD65505 VHZ65503:VHZ65505 VRV65503:VRV65505 WBR65503:WBR65505 WLN65503:WLN65505 WVJ65503:WVJ65505 IX131039:IX131041 ST131039:ST131041 ACP131039:ACP131041 AML131039:AML131041 AWH131039:AWH131041 BGD131039:BGD131041 BPZ131039:BPZ131041 BZV131039:BZV131041 CJR131039:CJR131041 CTN131039:CTN131041 DDJ131039:DDJ131041 DNF131039:DNF131041 DXB131039:DXB131041 EGX131039:EGX131041 EQT131039:EQT131041 FAP131039:FAP131041 FKL131039:FKL131041 FUH131039:FUH131041 GED131039:GED131041 GNZ131039:GNZ131041 GXV131039:GXV131041 HHR131039:HHR131041 HRN131039:HRN131041 IBJ131039:IBJ131041 ILF131039:ILF131041 IVB131039:IVB131041 JEX131039:JEX131041 JOT131039:JOT131041 JYP131039:JYP131041 KIL131039:KIL131041 KSH131039:KSH131041 LCD131039:LCD131041 LLZ131039:LLZ131041 LVV131039:LVV131041 MFR131039:MFR131041 MPN131039:MPN131041 MZJ131039:MZJ131041 NJF131039:NJF131041 NTB131039:NTB131041 OCX131039:OCX131041 OMT131039:OMT131041 OWP131039:OWP131041 PGL131039:PGL131041 PQH131039:PQH131041 QAD131039:QAD131041 QJZ131039:QJZ131041 QTV131039:QTV131041 RDR131039:RDR131041 RNN131039:RNN131041 RXJ131039:RXJ131041 SHF131039:SHF131041 SRB131039:SRB131041 TAX131039:TAX131041 TKT131039:TKT131041 TUP131039:TUP131041 UEL131039:UEL131041 UOH131039:UOH131041 UYD131039:UYD131041 VHZ131039:VHZ131041 VRV131039:VRV131041 WBR131039:WBR131041 WLN131039:WLN131041 WVJ131039:WVJ131041 IX196575:IX196577 ST196575:ST196577 ACP196575:ACP196577 AML196575:AML196577 AWH196575:AWH196577 BGD196575:BGD196577 BPZ196575:BPZ196577 BZV196575:BZV196577 CJR196575:CJR196577 CTN196575:CTN196577 DDJ196575:DDJ196577 DNF196575:DNF196577 DXB196575:DXB196577 EGX196575:EGX196577 EQT196575:EQT196577 FAP196575:FAP196577 FKL196575:FKL196577 FUH196575:FUH196577 GED196575:GED196577 GNZ196575:GNZ196577 GXV196575:GXV196577 HHR196575:HHR196577 HRN196575:HRN196577 IBJ196575:IBJ196577 ILF196575:ILF196577 IVB196575:IVB196577 JEX196575:JEX196577 JOT196575:JOT196577 JYP196575:JYP196577 KIL196575:KIL196577 KSH196575:KSH196577 LCD196575:LCD196577 LLZ196575:LLZ196577 LVV196575:LVV196577 MFR196575:MFR196577 MPN196575:MPN196577 MZJ196575:MZJ196577 NJF196575:NJF196577 NTB196575:NTB196577 OCX196575:OCX196577 OMT196575:OMT196577 OWP196575:OWP196577 PGL196575:PGL196577 PQH196575:PQH196577 QAD196575:QAD196577 QJZ196575:QJZ196577 QTV196575:QTV196577 RDR196575:RDR196577 RNN196575:RNN196577 RXJ196575:RXJ196577 SHF196575:SHF196577 SRB196575:SRB196577 TAX196575:TAX196577 TKT196575:TKT196577 TUP196575:TUP196577 UEL196575:UEL196577 UOH196575:UOH196577 UYD196575:UYD196577 VHZ196575:VHZ196577 VRV196575:VRV196577 WBR196575:WBR196577 WLN196575:WLN196577 WVJ196575:WVJ196577 IX262111:IX262113 ST262111:ST262113 ACP262111:ACP262113 AML262111:AML262113 AWH262111:AWH262113 BGD262111:BGD262113 BPZ262111:BPZ262113 BZV262111:BZV262113 CJR262111:CJR262113 CTN262111:CTN262113 DDJ262111:DDJ262113 DNF262111:DNF262113 DXB262111:DXB262113 EGX262111:EGX262113 EQT262111:EQT262113 FAP262111:FAP262113 FKL262111:FKL262113 FUH262111:FUH262113 GED262111:GED262113 GNZ262111:GNZ262113 GXV262111:GXV262113 HHR262111:HHR262113 HRN262111:HRN262113 IBJ262111:IBJ262113 ILF262111:ILF262113 IVB262111:IVB262113 JEX262111:JEX262113 JOT262111:JOT262113 JYP262111:JYP262113 KIL262111:KIL262113 KSH262111:KSH262113 LCD262111:LCD262113 LLZ262111:LLZ262113 LVV262111:LVV262113 MFR262111:MFR262113 MPN262111:MPN262113 MZJ262111:MZJ262113 NJF262111:NJF262113 NTB262111:NTB262113 OCX262111:OCX262113 OMT262111:OMT262113 OWP262111:OWP262113 PGL262111:PGL262113 PQH262111:PQH262113 QAD262111:QAD262113 QJZ262111:QJZ262113 QTV262111:QTV262113 RDR262111:RDR262113 RNN262111:RNN262113 RXJ262111:RXJ262113 SHF262111:SHF262113 SRB262111:SRB262113 TAX262111:TAX262113 TKT262111:TKT262113 TUP262111:TUP262113 UEL262111:UEL262113 UOH262111:UOH262113 UYD262111:UYD262113 VHZ262111:VHZ262113 VRV262111:VRV262113 WBR262111:WBR262113 WLN262111:WLN262113 WVJ262111:WVJ262113 IX327647:IX327649 ST327647:ST327649 ACP327647:ACP327649 AML327647:AML327649 AWH327647:AWH327649 BGD327647:BGD327649 BPZ327647:BPZ327649 BZV327647:BZV327649 CJR327647:CJR327649 CTN327647:CTN327649 DDJ327647:DDJ327649 DNF327647:DNF327649 DXB327647:DXB327649 EGX327647:EGX327649 EQT327647:EQT327649 FAP327647:FAP327649 FKL327647:FKL327649 FUH327647:FUH327649 GED327647:GED327649 GNZ327647:GNZ327649 GXV327647:GXV327649 HHR327647:HHR327649 HRN327647:HRN327649 IBJ327647:IBJ327649 ILF327647:ILF327649 IVB327647:IVB327649 JEX327647:JEX327649 JOT327647:JOT327649 JYP327647:JYP327649 KIL327647:KIL327649 KSH327647:KSH327649 LCD327647:LCD327649 LLZ327647:LLZ327649 LVV327647:LVV327649 MFR327647:MFR327649 MPN327647:MPN327649 MZJ327647:MZJ327649 NJF327647:NJF327649 NTB327647:NTB327649 OCX327647:OCX327649 OMT327647:OMT327649 OWP327647:OWP327649 PGL327647:PGL327649 PQH327647:PQH327649 QAD327647:QAD327649 QJZ327647:QJZ327649 QTV327647:QTV327649 RDR327647:RDR327649 RNN327647:RNN327649 RXJ327647:RXJ327649 SHF327647:SHF327649 SRB327647:SRB327649 TAX327647:TAX327649 TKT327647:TKT327649 TUP327647:TUP327649 UEL327647:UEL327649 UOH327647:UOH327649 UYD327647:UYD327649 VHZ327647:VHZ327649 VRV327647:VRV327649 WBR327647:WBR327649 WLN327647:WLN327649 WVJ327647:WVJ327649 IX393183:IX393185 ST393183:ST393185 ACP393183:ACP393185 AML393183:AML393185 AWH393183:AWH393185 BGD393183:BGD393185 BPZ393183:BPZ393185 BZV393183:BZV393185 CJR393183:CJR393185 CTN393183:CTN393185 DDJ393183:DDJ393185 DNF393183:DNF393185 DXB393183:DXB393185 EGX393183:EGX393185 EQT393183:EQT393185 FAP393183:FAP393185 FKL393183:FKL393185 FUH393183:FUH393185 GED393183:GED393185 GNZ393183:GNZ393185 GXV393183:GXV393185 HHR393183:HHR393185 HRN393183:HRN393185 IBJ393183:IBJ393185 ILF393183:ILF393185 IVB393183:IVB393185 JEX393183:JEX393185 JOT393183:JOT393185 JYP393183:JYP393185 KIL393183:KIL393185 KSH393183:KSH393185 LCD393183:LCD393185 LLZ393183:LLZ393185 LVV393183:LVV393185 MFR393183:MFR393185 MPN393183:MPN393185 MZJ393183:MZJ393185 NJF393183:NJF393185 NTB393183:NTB393185 OCX393183:OCX393185 OMT393183:OMT393185 OWP393183:OWP393185 PGL393183:PGL393185 PQH393183:PQH393185 QAD393183:QAD393185 QJZ393183:QJZ393185 QTV393183:QTV393185 RDR393183:RDR393185 RNN393183:RNN393185 RXJ393183:RXJ393185 SHF393183:SHF393185 SRB393183:SRB393185 TAX393183:TAX393185 TKT393183:TKT393185 TUP393183:TUP393185 UEL393183:UEL393185 UOH393183:UOH393185 UYD393183:UYD393185 VHZ393183:VHZ393185 VRV393183:VRV393185 WBR393183:WBR393185 WLN393183:WLN393185 WVJ393183:WVJ393185 IX458719:IX458721 ST458719:ST458721 ACP458719:ACP458721 AML458719:AML458721 AWH458719:AWH458721 BGD458719:BGD458721 BPZ458719:BPZ458721 BZV458719:BZV458721 CJR458719:CJR458721 CTN458719:CTN458721 DDJ458719:DDJ458721 DNF458719:DNF458721 DXB458719:DXB458721 EGX458719:EGX458721 EQT458719:EQT458721 FAP458719:FAP458721 FKL458719:FKL458721 FUH458719:FUH458721 GED458719:GED458721 GNZ458719:GNZ458721 GXV458719:GXV458721 HHR458719:HHR458721 HRN458719:HRN458721 IBJ458719:IBJ458721 ILF458719:ILF458721 IVB458719:IVB458721 JEX458719:JEX458721 JOT458719:JOT458721 JYP458719:JYP458721 KIL458719:KIL458721 KSH458719:KSH458721 LCD458719:LCD458721 LLZ458719:LLZ458721 LVV458719:LVV458721 MFR458719:MFR458721 MPN458719:MPN458721 MZJ458719:MZJ458721 NJF458719:NJF458721 NTB458719:NTB458721 OCX458719:OCX458721 OMT458719:OMT458721 OWP458719:OWP458721 PGL458719:PGL458721 PQH458719:PQH458721 QAD458719:QAD458721 QJZ458719:QJZ458721 QTV458719:QTV458721 RDR458719:RDR458721 RNN458719:RNN458721 RXJ458719:RXJ458721 SHF458719:SHF458721 SRB458719:SRB458721 TAX458719:TAX458721 TKT458719:TKT458721 TUP458719:TUP458721 UEL458719:UEL458721 UOH458719:UOH458721 UYD458719:UYD458721 VHZ458719:VHZ458721 VRV458719:VRV458721 WBR458719:WBR458721 WLN458719:WLN458721 WVJ458719:WVJ458721 IX524255:IX524257 ST524255:ST524257 ACP524255:ACP524257 AML524255:AML524257 AWH524255:AWH524257 BGD524255:BGD524257 BPZ524255:BPZ524257 BZV524255:BZV524257 CJR524255:CJR524257 CTN524255:CTN524257 DDJ524255:DDJ524257 DNF524255:DNF524257 DXB524255:DXB524257 EGX524255:EGX524257 EQT524255:EQT524257 FAP524255:FAP524257 FKL524255:FKL524257 FUH524255:FUH524257 GED524255:GED524257 GNZ524255:GNZ524257 GXV524255:GXV524257 HHR524255:HHR524257 HRN524255:HRN524257 IBJ524255:IBJ524257 ILF524255:ILF524257 IVB524255:IVB524257 JEX524255:JEX524257 JOT524255:JOT524257 JYP524255:JYP524257 KIL524255:KIL524257 KSH524255:KSH524257 LCD524255:LCD524257 LLZ524255:LLZ524257 LVV524255:LVV524257 MFR524255:MFR524257 MPN524255:MPN524257 MZJ524255:MZJ524257 NJF524255:NJF524257 NTB524255:NTB524257 OCX524255:OCX524257 OMT524255:OMT524257 OWP524255:OWP524257 PGL524255:PGL524257 PQH524255:PQH524257 QAD524255:QAD524257 QJZ524255:QJZ524257 QTV524255:QTV524257 RDR524255:RDR524257 RNN524255:RNN524257 RXJ524255:RXJ524257 SHF524255:SHF524257 SRB524255:SRB524257 TAX524255:TAX524257 TKT524255:TKT524257 TUP524255:TUP524257 UEL524255:UEL524257 UOH524255:UOH524257 UYD524255:UYD524257 VHZ524255:VHZ524257 VRV524255:VRV524257 WBR524255:WBR524257 WLN524255:WLN524257 WVJ524255:WVJ524257 IX589791:IX589793 ST589791:ST589793 ACP589791:ACP589793 AML589791:AML589793 AWH589791:AWH589793 BGD589791:BGD589793 BPZ589791:BPZ589793 BZV589791:BZV589793 CJR589791:CJR589793 CTN589791:CTN589793 DDJ589791:DDJ589793 DNF589791:DNF589793 DXB589791:DXB589793 EGX589791:EGX589793 EQT589791:EQT589793 FAP589791:FAP589793 FKL589791:FKL589793 FUH589791:FUH589793 GED589791:GED589793 GNZ589791:GNZ589793 GXV589791:GXV589793 HHR589791:HHR589793 HRN589791:HRN589793 IBJ589791:IBJ589793 ILF589791:ILF589793 IVB589791:IVB589793 JEX589791:JEX589793 JOT589791:JOT589793 JYP589791:JYP589793 KIL589791:KIL589793 KSH589791:KSH589793 LCD589791:LCD589793 LLZ589791:LLZ589793 LVV589791:LVV589793 MFR589791:MFR589793 MPN589791:MPN589793 MZJ589791:MZJ589793 NJF589791:NJF589793 NTB589791:NTB589793 OCX589791:OCX589793 OMT589791:OMT589793 OWP589791:OWP589793 PGL589791:PGL589793 PQH589791:PQH589793 QAD589791:QAD589793 QJZ589791:QJZ589793 QTV589791:QTV589793 RDR589791:RDR589793 RNN589791:RNN589793 RXJ589791:RXJ589793 SHF589791:SHF589793 SRB589791:SRB589793 TAX589791:TAX589793 TKT589791:TKT589793 TUP589791:TUP589793 UEL589791:UEL589793 UOH589791:UOH589793 UYD589791:UYD589793 VHZ589791:VHZ589793 VRV589791:VRV589793 WBR589791:WBR589793 WLN589791:WLN589793 WVJ589791:WVJ589793 IX655327:IX655329 ST655327:ST655329 ACP655327:ACP655329 AML655327:AML655329 AWH655327:AWH655329 BGD655327:BGD655329 BPZ655327:BPZ655329 BZV655327:BZV655329 CJR655327:CJR655329 CTN655327:CTN655329 DDJ655327:DDJ655329 DNF655327:DNF655329 DXB655327:DXB655329 EGX655327:EGX655329 EQT655327:EQT655329 FAP655327:FAP655329 FKL655327:FKL655329 FUH655327:FUH655329 GED655327:GED655329 GNZ655327:GNZ655329 GXV655327:GXV655329 HHR655327:HHR655329 HRN655327:HRN655329 IBJ655327:IBJ655329 ILF655327:ILF655329 IVB655327:IVB655329 JEX655327:JEX655329 JOT655327:JOT655329 JYP655327:JYP655329 KIL655327:KIL655329 KSH655327:KSH655329 LCD655327:LCD655329 LLZ655327:LLZ655329 LVV655327:LVV655329 MFR655327:MFR655329 MPN655327:MPN655329 MZJ655327:MZJ655329 NJF655327:NJF655329 NTB655327:NTB655329 OCX655327:OCX655329 OMT655327:OMT655329 OWP655327:OWP655329 PGL655327:PGL655329 PQH655327:PQH655329 QAD655327:QAD655329 QJZ655327:QJZ655329 QTV655327:QTV655329 RDR655327:RDR655329 RNN655327:RNN655329 RXJ655327:RXJ655329 SHF655327:SHF655329 SRB655327:SRB655329 TAX655327:TAX655329 TKT655327:TKT655329 TUP655327:TUP655329 UEL655327:UEL655329 UOH655327:UOH655329 UYD655327:UYD655329 VHZ655327:VHZ655329 VRV655327:VRV655329 WBR655327:WBR655329 WLN655327:WLN655329 WVJ655327:WVJ655329 IX720863:IX720865 ST720863:ST720865 ACP720863:ACP720865 AML720863:AML720865 AWH720863:AWH720865 BGD720863:BGD720865 BPZ720863:BPZ720865 BZV720863:BZV720865 CJR720863:CJR720865 CTN720863:CTN720865 DDJ720863:DDJ720865 DNF720863:DNF720865 DXB720863:DXB720865 EGX720863:EGX720865 EQT720863:EQT720865 FAP720863:FAP720865 FKL720863:FKL720865 FUH720863:FUH720865 GED720863:GED720865 GNZ720863:GNZ720865 GXV720863:GXV720865 HHR720863:HHR720865 HRN720863:HRN720865 IBJ720863:IBJ720865 ILF720863:ILF720865 IVB720863:IVB720865 JEX720863:JEX720865 JOT720863:JOT720865 JYP720863:JYP720865 KIL720863:KIL720865 KSH720863:KSH720865 LCD720863:LCD720865 LLZ720863:LLZ720865 LVV720863:LVV720865 MFR720863:MFR720865 MPN720863:MPN720865 MZJ720863:MZJ720865 NJF720863:NJF720865 NTB720863:NTB720865 OCX720863:OCX720865 OMT720863:OMT720865 OWP720863:OWP720865 PGL720863:PGL720865 PQH720863:PQH720865 QAD720863:QAD720865 QJZ720863:QJZ720865 QTV720863:QTV720865 RDR720863:RDR720865 RNN720863:RNN720865 RXJ720863:RXJ720865 SHF720863:SHF720865 SRB720863:SRB720865 TAX720863:TAX720865 TKT720863:TKT720865 TUP720863:TUP720865 UEL720863:UEL720865 UOH720863:UOH720865 UYD720863:UYD720865 VHZ720863:VHZ720865 VRV720863:VRV720865 WBR720863:WBR720865 WLN720863:WLN720865 WVJ720863:WVJ720865 IX786399:IX786401 ST786399:ST786401 ACP786399:ACP786401 AML786399:AML786401 AWH786399:AWH786401 BGD786399:BGD786401 BPZ786399:BPZ786401 BZV786399:BZV786401 CJR786399:CJR786401 CTN786399:CTN786401 DDJ786399:DDJ786401 DNF786399:DNF786401 DXB786399:DXB786401 EGX786399:EGX786401 EQT786399:EQT786401 FAP786399:FAP786401 FKL786399:FKL786401 FUH786399:FUH786401 GED786399:GED786401 GNZ786399:GNZ786401 GXV786399:GXV786401 HHR786399:HHR786401 HRN786399:HRN786401 IBJ786399:IBJ786401 ILF786399:ILF786401 IVB786399:IVB786401 JEX786399:JEX786401 JOT786399:JOT786401 JYP786399:JYP786401 KIL786399:KIL786401 KSH786399:KSH786401 LCD786399:LCD786401 LLZ786399:LLZ786401 LVV786399:LVV786401 MFR786399:MFR786401 MPN786399:MPN786401 MZJ786399:MZJ786401 NJF786399:NJF786401 NTB786399:NTB786401 OCX786399:OCX786401 OMT786399:OMT786401 OWP786399:OWP786401 PGL786399:PGL786401 PQH786399:PQH786401 QAD786399:QAD786401 QJZ786399:QJZ786401 QTV786399:QTV786401 RDR786399:RDR786401 RNN786399:RNN786401 RXJ786399:RXJ786401 SHF786399:SHF786401 SRB786399:SRB786401 TAX786399:TAX786401 TKT786399:TKT786401 TUP786399:TUP786401 UEL786399:UEL786401 UOH786399:UOH786401 UYD786399:UYD786401 VHZ786399:VHZ786401 VRV786399:VRV786401 WBR786399:WBR786401 WLN786399:WLN786401 WVJ786399:WVJ786401 IX851935:IX851937 ST851935:ST851937 ACP851935:ACP851937 AML851935:AML851937 AWH851935:AWH851937 BGD851935:BGD851937 BPZ851935:BPZ851937 BZV851935:BZV851937 CJR851935:CJR851937 CTN851935:CTN851937 DDJ851935:DDJ851937 DNF851935:DNF851937 DXB851935:DXB851937 EGX851935:EGX851937 EQT851935:EQT851937 FAP851935:FAP851937 FKL851935:FKL851937 FUH851935:FUH851937 GED851935:GED851937 GNZ851935:GNZ851937 GXV851935:GXV851937 HHR851935:HHR851937 HRN851935:HRN851937 IBJ851935:IBJ851937 ILF851935:ILF851937 IVB851935:IVB851937 JEX851935:JEX851937 JOT851935:JOT851937 JYP851935:JYP851937 KIL851935:KIL851937 KSH851935:KSH851937 LCD851935:LCD851937 LLZ851935:LLZ851937 LVV851935:LVV851937 MFR851935:MFR851937 MPN851935:MPN851937 MZJ851935:MZJ851937 NJF851935:NJF851937 NTB851935:NTB851937 OCX851935:OCX851937 OMT851935:OMT851937 OWP851935:OWP851937 PGL851935:PGL851937 PQH851935:PQH851937 QAD851935:QAD851937 QJZ851935:QJZ851937 QTV851935:QTV851937 RDR851935:RDR851937 RNN851935:RNN851937 RXJ851935:RXJ851937 SHF851935:SHF851937 SRB851935:SRB851937 TAX851935:TAX851937 TKT851935:TKT851937 TUP851935:TUP851937 UEL851935:UEL851937 UOH851935:UOH851937 UYD851935:UYD851937 VHZ851935:VHZ851937 VRV851935:VRV851937 WBR851935:WBR851937 WLN851935:WLN851937 WVJ851935:WVJ851937 IX917471:IX917473 ST917471:ST917473 ACP917471:ACP917473 AML917471:AML917473 AWH917471:AWH917473 BGD917471:BGD917473 BPZ917471:BPZ917473 BZV917471:BZV917473 CJR917471:CJR917473 CTN917471:CTN917473 DDJ917471:DDJ917473 DNF917471:DNF917473 DXB917471:DXB917473 EGX917471:EGX917473 EQT917471:EQT917473 FAP917471:FAP917473 FKL917471:FKL917473 FUH917471:FUH917473 GED917471:GED917473 GNZ917471:GNZ917473 GXV917471:GXV917473 HHR917471:HHR917473 HRN917471:HRN917473 IBJ917471:IBJ917473 ILF917471:ILF917473 IVB917471:IVB917473 JEX917471:JEX917473 JOT917471:JOT917473 JYP917471:JYP917473 KIL917471:KIL917473 KSH917471:KSH917473 LCD917471:LCD917473 LLZ917471:LLZ917473 LVV917471:LVV917473 MFR917471:MFR917473 MPN917471:MPN917473 MZJ917471:MZJ917473 NJF917471:NJF917473 NTB917471:NTB917473 OCX917471:OCX917473 OMT917471:OMT917473 OWP917471:OWP917473 PGL917471:PGL917473 PQH917471:PQH917473 QAD917471:QAD917473 QJZ917471:QJZ917473 QTV917471:QTV917473 RDR917471:RDR917473 RNN917471:RNN917473 RXJ917471:RXJ917473 SHF917471:SHF917473 SRB917471:SRB917473 TAX917471:TAX917473 TKT917471:TKT917473 TUP917471:TUP917473 UEL917471:UEL917473 UOH917471:UOH917473 UYD917471:UYD917473 VHZ917471:VHZ917473 VRV917471:VRV917473 WBR917471:WBR917473 WLN917471:WLN917473 WVJ917471:WVJ917473 IX983007:IX983009 ST983007:ST983009 ACP983007:ACP983009 AML983007:AML983009 AWH983007:AWH983009 BGD983007:BGD983009 BPZ983007:BPZ983009 BZV983007:BZV983009 CJR983007:CJR983009 CTN983007:CTN983009 DDJ983007:DDJ983009 DNF983007:DNF983009 DXB983007:DXB983009 EGX983007:EGX983009 EQT983007:EQT983009 FAP983007:FAP983009 FKL983007:FKL983009 FUH983007:FUH983009 GED983007:GED983009 GNZ983007:GNZ983009 GXV983007:GXV983009 HHR983007:HHR983009 HRN983007:HRN983009 IBJ983007:IBJ983009 ILF983007:ILF983009 IVB983007:IVB983009 JEX983007:JEX983009 JOT983007:JOT983009 JYP983007:JYP983009 KIL983007:KIL983009 KSH983007:KSH983009 LCD983007:LCD983009 LLZ983007:LLZ983009 LVV983007:LVV983009 MFR983007:MFR983009 MPN983007:MPN983009 MZJ983007:MZJ983009 NJF983007:NJF983009 NTB983007:NTB983009 OCX983007:OCX983009 OMT983007:OMT983009 OWP983007:OWP983009 PGL983007:PGL983009 PQH983007:PQH983009 QAD983007:QAD983009 QJZ983007:QJZ983009 QTV983007:QTV983009 RDR983007:RDR983009 RNN983007:RNN983009 RXJ983007:RXJ983009 SHF983007:SHF983009 SRB983007:SRB983009 TAX983007:TAX983009 TKT983007:TKT983009 TUP983007:TUP983009 UEL983007:UEL983009 UOH983007:UOH983009 UYD983007:UYD983009 VHZ983007:VHZ983009 VRV983007:VRV983009 WBR983007:WBR983009 WLN983007:WLN983009 WVJ983007:WVJ983009 IT983030:IX983030 SP983030:ST983030 ACL983030:ACP983030 AMH983030:AML983030 AWD983030:AWH983030 BFZ983030:BGD983030 BPV983030:BPZ983030 BZR983030:BZV983030 CJN983030:CJR983030 CTJ983030:CTN983030 DDF983030:DDJ983030 DNB983030:DNF983030 DWX983030:DXB983030 EGT983030:EGX983030 EQP983030:EQT983030 FAL983030:FAP983030 FKH983030:FKL983030 FUD983030:FUH983030 GDZ983030:GED983030 GNV983030:GNZ983030 GXR983030:GXV983030 HHN983030:HHR983030 HRJ983030:HRN983030 IBF983030:IBJ983030 ILB983030:ILF983030 IUX983030:IVB983030 JET983030:JEX983030 JOP983030:JOT983030 JYL983030:JYP983030 KIH983030:KIL983030 KSD983030:KSH983030 LBZ983030:LCD983030 LLV983030:LLZ983030 LVR983030:LVV983030 MFN983030:MFR983030 MPJ983030:MPN983030 MZF983030:MZJ983030 NJB983030:NJF983030 NSX983030:NTB983030 OCT983030:OCX983030 OMP983030:OMT983030 OWL983030:OWP983030 PGH983030:PGL983030 PQD983030:PQH983030 PZZ983030:QAD983030 QJV983030:QJZ983030 QTR983030:QTV983030 RDN983030:RDR983030 RNJ983030:RNN983030 RXF983030:RXJ983030 SHB983030:SHF983030 SQX983030:SRB983030 TAT983030:TAX983030 TKP983030:TKT983030 TUL983030:TUP983030 UEH983030:UEL983030 UOD983030:UOH983030 UXZ983030:UYD983030 VHV983030:VHZ983030 VRR983030:VRV983030 WBN983030:WBR983030 WLJ983030:WLN983030 WVF983030:WVJ983030 B65506 IO65506 SK65506 ACG65506 AMC65506 AVY65506 BFU65506 BPQ65506 BZM65506 CJI65506 CTE65506 DDA65506 DMW65506 DWS65506 EGO65506 EQK65506 FAG65506 FKC65506 FTY65506 GDU65506 GNQ65506 GXM65506 HHI65506 HRE65506 IBA65506 IKW65506 IUS65506 JEO65506 JOK65506 JYG65506 KIC65506 KRY65506 LBU65506 LLQ65506 LVM65506 MFI65506 MPE65506 MZA65506 NIW65506 NSS65506 OCO65506 OMK65506 OWG65506 PGC65506 PPY65506 PZU65506 QJQ65506 QTM65506 RDI65506 RNE65506 RXA65506 SGW65506 SQS65506 TAO65506 TKK65506 TUG65506 UEC65506 UNY65506 UXU65506 VHQ65506 VRM65506 WBI65506 WLE65506 WVA65506 B131042 IO131042 SK131042 ACG131042 AMC131042 AVY131042 BFU131042 BPQ131042 BZM131042 CJI131042 CTE131042 DDA131042 DMW131042 DWS131042 EGO131042 EQK131042 FAG131042 FKC131042 FTY131042 GDU131042 GNQ131042 GXM131042 HHI131042 HRE131042 IBA131042 IKW131042 IUS131042 JEO131042 JOK131042 JYG131042 KIC131042 KRY131042 LBU131042 LLQ131042 LVM131042 MFI131042 MPE131042 MZA131042 NIW131042 NSS131042 OCO131042 OMK131042 OWG131042 PGC131042 PPY131042 PZU131042 QJQ131042 QTM131042 RDI131042 RNE131042 RXA131042 SGW131042 SQS131042 TAO131042 TKK131042 TUG131042 UEC131042 UNY131042 UXU131042 VHQ131042 VRM131042 WBI131042 WLE131042 WVA131042 B196578 IO196578 SK196578 ACG196578 AMC196578 AVY196578 BFU196578 BPQ196578 BZM196578 CJI196578 CTE196578 DDA196578 DMW196578 DWS196578 EGO196578 EQK196578 FAG196578 FKC196578 FTY196578 GDU196578 GNQ196578 GXM196578 HHI196578 HRE196578 IBA196578 IKW196578 IUS196578 JEO196578 JOK196578 JYG196578 KIC196578 KRY196578 LBU196578 LLQ196578 LVM196578 MFI196578 MPE196578 MZA196578 NIW196578 NSS196578 OCO196578 OMK196578 OWG196578 PGC196578 PPY196578 PZU196578 QJQ196578 QTM196578 RDI196578 RNE196578 RXA196578 SGW196578 SQS196578 TAO196578 TKK196578 TUG196578 UEC196578 UNY196578 UXU196578 VHQ196578 VRM196578 WBI196578 WLE196578 WVA196578 B262114 IO262114 SK262114 ACG262114 AMC262114 AVY262114 BFU262114 BPQ262114 BZM262114 CJI262114 CTE262114 DDA262114 DMW262114 DWS262114 EGO262114 EQK262114 FAG262114 FKC262114 FTY262114 GDU262114 GNQ262114 GXM262114 HHI262114 HRE262114 IBA262114 IKW262114 IUS262114 JEO262114 JOK262114 JYG262114 KIC262114 KRY262114 LBU262114 LLQ262114 LVM262114 MFI262114 MPE262114 MZA262114 NIW262114 NSS262114 OCO262114 OMK262114 OWG262114 PGC262114 PPY262114 PZU262114 QJQ262114 QTM262114 RDI262114 RNE262114 RXA262114 SGW262114 SQS262114 TAO262114 TKK262114 TUG262114 UEC262114 UNY262114 UXU262114 VHQ262114 VRM262114 WBI262114 WLE262114 WVA262114 B327650 IO327650 SK327650 ACG327650 AMC327650 AVY327650 BFU327650 BPQ327650 BZM327650 CJI327650 CTE327650 DDA327650 DMW327650 DWS327650 EGO327650 EQK327650 FAG327650 FKC327650 FTY327650 GDU327650 GNQ327650 GXM327650 HHI327650 HRE327650 IBA327650 IKW327650 IUS327650 JEO327650 JOK327650 JYG327650 KIC327650 KRY327650 LBU327650 LLQ327650 LVM327650 MFI327650 MPE327650 MZA327650 NIW327650 NSS327650 OCO327650 OMK327650 OWG327650 PGC327650 PPY327650 PZU327650 QJQ327650 QTM327650 RDI327650 RNE327650 RXA327650 SGW327650 SQS327650 TAO327650 TKK327650 TUG327650 UEC327650 UNY327650 UXU327650 VHQ327650 VRM327650 WBI327650 WLE327650 WVA327650 B393186 IO393186 SK393186 ACG393186 AMC393186 AVY393186 BFU393186 BPQ393186 BZM393186 CJI393186 CTE393186 DDA393186 DMW393186 DWS393186 EGO393186 EQK393186 FAG393186 FKC393186 FTY393186 GDU393186 GNQ393186 GXM393186 HHI393186 HRE393186 IBA393186 IKW393186 IUS393186 JEO393186 JOK393186 JYG393186 KIC393186 KRY393186 LBU393186 LLQ393186 LVM393186 MFI393186 MPE393186 MZA393186 NIW393186 NSS393186 OCO393186 OMK393186 OWG393186 PGC393186 PPY393186 PZU393186 QJQ393186 QTM393186 RDI393186 RNE393186 RXA393186 SGW393186 SQS393186 TAO393186 TKK393186 TUG393186 UEC393186 UNY393186 UXU393186 VHQ393186 VRM393186 WBI393186 WLE393186 WVA393186 B458722 IO458722 SK458722 ACG458722 AMC458722 AVY458722 BFU458722 BPQ458722 BZM458722 CJI458722 CTE458722 DDA458722 DMW458722 DWS458722 EGO458722 EQK458722 FAG458722 FKC458722 FTY458722 GDU458722 GNQ458722 GXM458722 HHI458722 HRE458722 IBA458722 IKW458722 IUS458722 JEO458722 JOK458722 JYG458722 KIC458722 KRY458722 LBU458722 LLQ458722 LVM458722 MFI458722 MPE458722 MZA458722 NIW458722 NSS458722 OCO458722 OMK458722 OWG458722 PGC458722 PPY458722 PZU458722 QJQ458722 QTM458722 RDI458722 RNE458722 RXA458722 SGW458722 SQS458722 TAO458722 TKK458722 TUG458722 UEC458722 UNY458722 UXU458722 VHQ458722 VRM458722 WBI458722 WLE458722 WVA458722 B524258 IO524258 SK524258 ACG524258 AMC524258 AVY524258 BFU524258 BPQ524258 BZM524258 CJI524258 CTE524258 DDA524258 DMW524258 DWS524258 EGO524258 EQK524258 FAG524258 FKC524258 FTY524258 GDU524258 GNQ524258 GXM524258 HHI524258 HRE524258 IBA524258 IKW524258 IUS524258 JEO524258 JOK524258 JYG524258 KIC524258 KRY524258 LBU524258 LLQ524258 LVM524258 MFI524258 MPE524258 MZA524258 NIW524258 NSS524258 OCO524258 OMK524258 OWG524258 PGC524258 PPY524258 PZU524258 QJQ524258 QTM524258 RDI524258 RNE524258 RXA524258 SGW524258 SQS524258 TAO524258 TKK524258 TUG524258 UEC524258 UNY524258 UXU524258 VHQ524258 VRM524258 WBI524258 WLE524258 WVA524258 B589794 IO589794 SK589794 ACG589794 AMC589794 AVY589794 BFU589794 BPQ589794 BZM589794 CJI589794 CTE589794 DDA589794 DMW589794 DWS589794 EGO589794 EQK589794 FAG589794 FKC589794 FTY589794 GDU589794 GNQ589794 GXM589794 HHI589794 HRE589794 IBA589794 IKW589794 IUS589794 JEO589794 JOK589794 JYG589794 KIC589794 KRY589794 LBU589794 LLQ589794 LVM589794 MFI589794 MPE589794 MZA589794 NIW589794 NSS589794 OCO589794 OMK589794 OWG589794 PGC589794 PPY589794 PZU589794 QJQ589794 QTM589794 RDI589794 RNE589794 RXA589794 SGW589794 SQS589794 TAO589794 TKK589794 TUG589794 UEC589794 UNY589794 UXU589794 VHQ589794 VRM589794 WBI589794 WLE589794 WVA589794 B655330 IO655330 SK655330 ACG655330 AMC655330 AVY655330 BFU655330 BPQ655330 BZM655330 CJI655330 CTE655330 DDA655330 DMW655330 DWS655330 EGO655330 EQK655330 FAG655330 FKC655330 FTY655330 GDU655330 GNQ655330 GXM655330 HHI655330 HRE655330 IBA655330 IKW655330 IUS655330 JEO655330 JOK655330 JYG655330 KIC655330 KRY655330 LBU655330 LLQ655330 LVM655330 MFI655330 MPE655330 MZA655330 NIW655330 NSS655330 OCO655330 OMK655330 OWG655330 PGC655330 PPY655330 PZU655330 QJQ655330 QTM655330 RDI655330 RNE655330 RXA655330 SGW655330 SQS655330 TAO655330 TKK655330 TUG655330 UEC655330 UNY655330 UXU655330 VHQ655330 VRM655330 WBI655330 WLE655330 WVA655330 B720866 IO720866 SK720866 ACG720866 AMC720866 AVY720866 BFU720866 BPQ720866 BZM720866 CJI720866 CTE720866 DDA720866 DMW720866 DWS720866 EGO720866 EQK720866 FAG720866 FKC720866 FTY720866 GDU720866 GNQ720866 GXM720866 HHI720866 HRE720866 IBA720866 IKW720866 IUS720866 JEO720866 JOK720866 JYG720866 KIC720866 KRY720866 LBU720866 LLQ720866 LVM720866 MFI720866 MPE720866 MZA720866 NIW720866 NSS720866 OCO720866 OMK720866 OWG720866 PGC720866 PPY720866 PZU720866 QJQ720866 QTM720866 RDI720866 RNE720866 RXA720866 SGW720866 SQS720866 TAO720866 TKK720866 TUG720866 UEC720866 UNY720866 UXU720866 VHQ720866 VRM720866 WBI720866 WLE720866 WVA720866 B786402 IO786402 SK786402 ACG786402 AMC786402 AVY786402 BFU786402 BPQ786402 BZM786402 CJI786402 CTE786402 DDA786402 DMW786402 DWS786402 EGO786402 EQK786402 FAG786402 FKC786402 FTY786402 GDU786402 GNQ786402 GXM786402 HHI786402 HRE786402 IBA786402 IKW786402 IUS786402 JEO786402 JOK786402 JYG786402 KIC786402 KRY786402 LBU786402 LLQ786402 LVM786402 MFI786402 MPE786402 MZA786402 NIW786402 NSS786402 OCO786402 OMK786402 OWG786402 PGC786402 PPY786402 PZU786402 QJQ786402 QTM786402 RDI786402 RNE786402 RXA786402 SGW786402 SQS786402 TAO786402 TKK786402 TUG786402 UEC786402 UNY786402 UXU786402 VHQ786402 VRM786402 WBI786402 WLE786402 WVA786402 B851938 IO851938 SK851938 ACG851938 AMC851938 AVY851938 BFU851938 BPQ851938 BZM851938 CJI851938 CTE851938 DDA851938 DMW851938 DWS851938 EGO851938 EQK851938 FAG851938 FKC851938 FTY851938 GDU851938 GNQ851938 GXM851938 HHI851938 HRE851938 IBA851938 IKW851938 IUS851938 JEO851938 JOK851938 JYG851938 KIC851938 KRY851938 LBU851938 LLQ851938 LVM851938 MFI851938 MPE851938 MZA851938 NIW851938 NSS851938 OCO851938 OMK851938 OWG851938 PGC851938 PPY851938 PZU851938 QJQ851938 QTM851938 RDI851938 RNE851938 RXA851938 SGW851938 SQS851938 TAO851938 TKK851938 TUG851938 UEC851938 UNY851938 UXU851938 VHQ851938 VRM851938 WBI851938 WLE851938 WVA851938 B917474 IO917474 SK917474 ACG917474 AMC917474 AVY917474 BFU917474 BPQ917474 BZM917474 CJI917474 CTE917474 DDA917474 DMW917474 DWS917474 EGO917474 EQK917474 FAG917474 FKC917474 FTY917474 GDU917474 GNQ917474 GXM917474 HHI917474 HRE917474 IBA917474 IKW917474 IUS917474 JEO917474 JOK917474 JYG917474 KIC917474 KRY917474 LBU917474 LLQ917474 LVM917474 MFI917474 MPE917474 MZA917474 NIW917474 NSS917474 OCO917474 OMK917474 OWG917474 PGC917474 PPY917474 PZU917474 QJQ917474 QTM917474 RDI917474 RNE917474 RXA917474 SGW917474 SQS917474 TAO917474 TKK917474 TUG917474 UEC917474 UNY917474 UXU917474 VHQ917474 VRM917474 WBI917474 WLE917474 WVA917474 B983010 IO983010 SK983010 ACG983010 AMC983010 AVY983010 BFU983010 BPQ983010 BZM983010 CJI983010 CTE983010 DDA983010 DMW983010 DWS983010 EGO983010 EQK983010 FAG983010 FKC983010 FTY983010 GDU983010 GNQ983010 GXM983010 HHI983010 HRE983010 IBA983010 IKW983010 IUS983010 JEO983010 JOK983010 JYG983010 KIC983010 KRY983010 LBU983010 LLQ983010 LVM983010 MFI983010 MPE983010 MZA983010 NIW983010 NSS983010 OCO983010 OMK983010 OWG983010 PGC983010 PPY983010 PZU983010 QJQ983010 QTM983010 RDI983010 RNE983010 RXA983010 SGW983010 SQS983010 TAO983010 TKK983010 TUG983010 UEC983010 UNY983010 UXU983010 VHQ983010 VRM983010 WBI983010 WLE983010 WVA983010 IX65510 ST65510 ACP65510 AML65510 AWH65510 BGD65510 BPZ65510 BZV65510 CJR65510 CTN65510 DDJ65510 DNF65510 DXB65510 EGX65510 EQT65510 FAP65510 FKL65510 FUH65510 GED65510 GNZ65510 GXV65510 HHR65510 HRN65510 IBJ65510 ILF65510 IVB65510 JEX65510 JOT65510 JYP65510 KIL65510 KSH65510 LCD65510 LLZ65510 LVV65510 MFR65510 MPN65510 MZJ65510 NJF65510 NTB65510 OCX65510 OMT65510 OWP65510 PGL65510 PQH65510 QAD65510 QJZ65510 QTV65510 RDR65510 RNN65510 RXJ65510 SHF65510 SRB65510 TAX65510 TKT65510 TUP65510 UEL65510 UOH65510 UYD65510 VHZ65510 VRV65510 WBR65510 WLN65510 WVJ65510 IX131046 ST131046 ACP131046 AML131046 AWH131046 BGD131046 BPZ131046 BZV131046 CJR131046 CTN131046 DDJ131046 DNF131046 DXB131046 EGX131046 EQT131046 FAP131046 FKL131046 FUH131046 GED131046 GNZ131046 GXV131046 HHR131046 HRN131046 IBJ131046 ILF131046 IVB131046 JEX131046 JOT131046 JYP131046 KIL131046 KSH131046 LCD131046 LLZ131046 LVV131046 MFR131046 MPN131046 MZJ131046 NJF131046 NTB131046 OCX131046 OMT131046 OWP131046 PGL131046 PQH131046 QAD131046 QJZ131046 QTV131046 RDR131046 RNN131046 RXJ131046 SHF131046 SRB131046 TAX131046 TKT131046 TUP131046 UEL131046 UOH131046 UYD131046 VHZ131046 VRV131046 WBR131046 WLN131046 WVJ131046 IX196582 ST196582 ACP196582 AML196582 AWH196582 BGD196582 BPZ196582 BZV196582 CJR196582 CTN196582 DDJ196582 DNF196582 DXB196582 EGX196582 EQT196582 FAP196582 FKL196582 FUH196582 GED196582 GNZ196582 GXV196582 HHR196582 HRN196582 IBJ196582 ILF196582 IVB196582 JEX196582 JOT196582 JYP196582 KIL196582 KSH196582 LCD196582 LLZ196582 LVV196582 MFR196582 MPN196582 MZJ196582 NJF196582 NTB196582 OCX196582 OMT196582 OWP196582 PGL196582 PQH196582 QAD196582 QJZ196582 QTV196582 RDR196582 RNN196582 RXJ196582 SHF196582 SRB196582 TAX196582 TKT196582 TUP196582 UEL196582 UOH196582 UYD196582 VHZ196582 VRV196582 WBR196582 WLN196582 WVJ196582 IX262118 ST262118 ACP262118 AML262118 AWH262118 BGD262118 BPZ262118 BZV262118 CJR262118 CTN262118 DDJ262118 DNF262118 DXB262118 EGX262118 EQT262118 FAP262118 FKL262118 FUH262118 GED262118 GNZ262118 GXV262118 HHR262118 HRN262118 IBJ262118 ILF262118 IVB262118 JEX262118 JOT262118 JYP262118 KIL262118 KSH262118 LCD262118 LLZ262118 LVV262118 MFR262118 MPN262118 MZJ262118 NJF262118 NTB262118 OCX262118 OMT262118 OWP262118 PGL262118 PQH262118 QAD262118 QJZ262118 QTV262118 RDR262118 RNN262118 RXJ262118 SHF262118 SRB262118 TAX262118 TKT262118 TUP262118 UEL262118 UOH262118 UYD262118 VHZ262118 VRV262118 WBR262118 WLN262118 WVJ262118 IX327654 ST327654 ACP327654 AML327654 AWH327654 BGD327654 BPZ327654 BZV327654 CJR327654 CTN327654 DDJ327654 DNF327654 DXB327654 EGX327654 EQT327654 FAP327654 FKL327654 FUH327654 GED327654 GNZ327654 GXV327654 HHR327654 HRN327654 IBJ327654 ILF327654 IVB327654 JEX327654 JOT327654 JYP327654 KIL327654 KSH327654 LCD327654 LLZ327654 LVV327654 MFR327654 MPN327654 MZJ327654 NJF327654 NTB327654 OCX327654 OMT327654 OWP327654 PGL327654 PQH327654 QAD327654 QJZ327654 QTV327654 RDR327654 RNN327654 RXJ327654 SHF327654 SRB327654 TAX327654 TKT327654 TUP327654 UEL327654 UOH327654 UYD327654 VHZ327654 VRV327654 WBR327654 WLN327654 WVJ327654 IX393190 ST393190 ACP393190 AML393190 AWH393190 BGD393190 BPZ393190 BZV393190 CJR393190 CTN393190 DDJ393190 DNF393190 DXB393190 EGX393190 EQT393190 FAP393190 FKL393190 FUH393190 GED393190 GNZ393190 GXV393190 HHR393190 HRN393190 IBJ393190 ILF393190 IVB393190 JEX393190 JOT393190 JYP393190 KIL393190 KSH393190 LCD393190 LLZ393190 LVV393190 MFR393190 MPN393190 MZJ393190 NJF393190 NTB393190 OCX393190 OMT393190 OWP393190 PGL393190 PQH393190 QAD393190 QJZ393190 QTV393190 RDR393190 RNN393190 RXJ393190 SHF393190 SRB393190 TAX393190 TKT393190 TUP393190 UEL393190 UOH393190 UYD393190 VHZ393190 VRV393190 WBR393190 WLN393190 WVJ393190 IX458726 ST458726 ACP458726 AML458726 AWH458726 BGD458726 BPZ458726 BZV458726 CJR458726 CTN458726 DDJ458726 DNF458726 DXB458726 EGX458726 EQT458726 FAP458726 FKL458726 FUH458726 GED458726 GNZ458726 GXV458726 HHR458726 HRN458726 IBJ458726 ILF458726 IVB458726 JEX458726 JOT458726 JYP458726 KIL458726 KSH458726 LCD458726 LLZ458726 LVV458726 MFR458726 MPN458726 MZJ458726 NJF458726 NTB458726 OCX458726 OMT458726 OWP458726 PGL458726 PQH458726 QAD458726 QJZ458726 QTV458726 RDR458726 RNN458726 RXJ458726 SHF458726 SRB458726 TAX458726 TKT458726 TUP458726 UEL458726 UOH458726 UYD458726 VHZ458726 VRV458726 WBR458726 WLN458726 WVJ458726 IX524262 ST524262 ACP524262 AML524262 AWH524262 BGD524262 BPZ524262 BZV524262 CJR524262 CTN524262 DDJ524262 DNF524262 DXB524262 EGX524262 EQT524262 FAP524262 FKL524262 FUH524262 GED524262 GNZ524262 GXV524262 HHR524262 HRN524262 IBJ524262 ILF524262 IVB524262 JEX524262 JOT524262 JYP524262 KIL524262 KSH524262 LCD524262 LLZ524262 LVV524262 MFR524262 MPN524262 MZJ524262 NJF524262 NTB524262 OCX524262 OMT524262 OWP524262 PGL524262 PQH524262 QAD524262 QJZ524262 QTV524262 RDR524262 RNN524262 RXJ524262 SHF524262 SRB524262 TAX524262 TKT524262 TUP524262 UEL524262 UOH524262 UYD524262 VHZ524262 VRV524262 WBR524262 WLN524262 WVJ524262 IX589798 ST589798 ACP589798 AML589798 AWH589798 BGD589798 BPZ589798 BZV589798 CJR589798 CTN589798 DDJ589798 DNF589798 DXB589798 EGX589798 EQT589798 FAP589798 FKL589798 FUH589798 GED589798 GNZ589798 GXV589798 HHR589798 HRN589798 IBJ589798 ILF589798 IVB589798 JEX589798 JOT589798 JYP589798 KIL589798 KSH589798 LCD589798 LLZ589798 LVV589798 MFR589798 MPN589798 MZJ589798 NJF589798 NTB589798 OCX589798 OMT589798 OWP589798 PGL589798 PQH589798 QAD589798 QJZ589798 QTV589798 RDR589798 RNN589798 RXJ589798 SHF589798 SRB589798 TAX589798 TKT589798 TUP589798 UEL589798 UOH589798 UYD589798 VHZ589798 VRV589798 WBR589798 WLN589798 WVJ589798 IX655334 ST655334 ACP655334 AML655334 AWH655334 BGD655334 BPZ655334 BZV655334 CJR655334 CTN655334 DDJ655334 DNF655334 DXB655334 EGX655334 EQT655334 FAP655334 FKL655334 FUH655334 GED655334 GNZ655334 GXV655334 HHR655334 HRN655334 IBJ655334 ILF655334 IVB655334 JEX655334 JOT655334 JYP655334 KIL655334 KSH655334 LCD655334 LLZ655334 LVV655334 MFR655334 MPN655334 MZJ655334 NJF655334 NTB655334 OCX655334 OMT655334 OWP655334 PGL655334 PQH655334 QAD655334 QJZ655334 QTV655334 RDR655334 RNN655334 RXJ655334 SHF655334 SRB655334 TAX655334 TKT655334 TUP655334 UEL655334 UOH655334 UYD655334 VHZ655334 VRV655334 WBR655334 WLN655334 WVJ655334 IX720870 ST720870 ACP720870 AML720870 AWH720870 BGD720870 BPZ720870 BZV720870 CJR720870 CTN720870 DDJ720870 DNF720870 DXB720870 EGX720870 EQT720870 FAP720870 FKL720870 FUH720870 GED720870 GNZ720870 GXV720870 HHR720870 HRN720870 IBJ720870 ILF720870 IVB720870 JEX720870 JOT720870 JYP720870 KIL720870 KSH720870 LCD720870 LLZ720870 LVV720870 MFR720870 MPN720870 MZJ720870 NJF720870 NTB720870 OCX720870 OMT720870 OWP720870 PGL720870 PQH720870 QAD720870 QJZ720870 QTV720870 RDR720870 RNN720870 RXJ720870 SHF720870 SRB720870 TAX720870 TKT720870 TUP720870 UEL720870 UOH720870 UYD720870 VHZ720870 VRV720870 WBR720870 WLN720870 WVJ720870 IX786406 ST786406 ACP786406 AML786406 AWH786406 BGD786406 BPZ786406 BZV786406 CJR786406 CTN786406 DDJ786406 DNF786406 DXB786406 EGX786406 EQT786406 FAP786406 FKL786406 FUH786406 GED786406 GNZ786406 GXV786406 HHR786406 HRN786406 IBJ786406 ILF786406 IVB786406 JEX786406 JOT786406 JYP786406 KIL786406 KSH786406 LCD786406 LLZ786406 LVV786406 MFR786406 MPN786406 MZJ786406 NJF786406 NTB786406 OCX786406 OMT786406 OWP786406 PGL786406 PQH786406 QAD786406 QJZ786406 QTV786406 RDR786406 RNN786406 RXJ786406 SHF786406 SRB786406 TAX786406 TKT786406 TUP786406 UEL786406 UOH786406 UYD786406 VHZ786406 VRV786406 WBR786406 WLN786406 WVJ786406 IX851942 ST851942 ACP851942 AML851942 AWH851942 BGD851942 BPZ851942 BZV851942 CJR851942 CTN851942 DDJ851942 DNF851942 DXB851942 EGX851942 EQT851942 FAP851942 FKL851942 FUH851942 GED851942 GNZ851942 GXV851942 HHR851942 HRN851942 IBJ851942 ILF851942 IVB851942 JEX851942 JOT851942 JYP851942 KIL851942 KSH851942 LCD851942 LLZ851942 LVV851942 MFR851942 MPN851942 MZJ851942 NJF851942 NTB851942 OCX851942 OMT851942 OWP851942 PGL851942 PQH851942 QAD851942 QJZ851942 QTV851942 RDR851942 RNN851942 RXJ851942 SHF851942 SRB851942 TAX851942 TKT851942 TUP851942 UEL851942 UOH851942 UYD851942 VHZ851942 VRV851942 WBR851942 WLN851942 WVJ851942 IX917478 ST917478 ACP917478 AML917478 AWH917478 BGD917478 BPZ917478 BZV917478 CJR917478 CTN917478 DDJ917478 DNF917478 DXB917478 EGX917478 EQT917478 FAP917478 FKL917478 FUH917478 GED917478 GNZ917478 GXV917478 HHR917478 HRN917478 IBJ917478 ILF917478 IVB917478 JEX917478 JOT917478 JYP917478 KIL917478 KSH917478 LCD917478 LLZ917478 LVV917478 MFR917478 MPN917478 MZJ917478 NJF917478 NTB917478 OCX917478 OMT917478 OWP917478 PGL917478 PQH917478 QAD917478 QJZ917478 QTV917478 RDR917478 RNN917478 RXJ917478 SHF917478 SRB917478 TAX917478 TKT917478 TUP917478 UEL917478 UOH917478 UYD917478 VHZ917478 VRV917478 WBR917478 WLN917478 WVJ917478 IX983014 ST983014 ACP983014 AML983014 AWH983014 BGD983014 BPZ983014 BZV983014 CJR983014 CTN983014 DDJ983014 DNF983014 DXB983014 EGX983014 EQT983014 FAP983014 FKL983014 FUH983014 GED983014 GNZ983014 GXV983014 HHR983014 HRN983014 IBJ983014 ILF983014 IVB983014 JEX983014 JOT983014 JYP983014 KIL983014 KSH983014 LCD983014 LLZ983014 LVV983014 MFR983014 MPN983014 MZJ983014 NJF983014 NTB983014 OCX983014 OMT983014 OWP983014 PGL983014 PQH983014 QAD983014 QJZ983014 QTV983014 RDR983014 RNN983014 RXJ983014 SHF983014 SRB983014 TAX983014 TKT983014 TUP983014 UEL983014 UOH983014 UYD983014 VHZ983014 VRV983014 WBR983014 WLN983014 WVJ983014 WBN917494:WBR917494 C65518:F65518 IP65518:IS65518 SL65518:SO65518 ACH65518:ACK65518 AMD65518:AMG65518 AVZ65518:AWC65518 BFV65518:BFY65518 BPR65518:BPU65518 BZN65518:BZQ65518 CJJ65518:CJM65518 CTF65518:CTI65518 DDB65518:DDE65518 DMX65518:DNA65518 DWT65518:DWW65518 EGP65518:EGS65518 EQL65518:EQO65518 FAH65518:FAK65518 FKD65518:FKG65518 FTZ65518:FUC65518 GDV65518:GDY65518 GNR65518:GNU65518 GXN65518:GXQ65518 HHJ65518:HHM65518 HRF65518:HRI65518 IBB65518:IBE65518 IKX65518:ILA65518 IUT65518:IUW65518 JEP65518:JES65518 JOL65518:JOO65518 JYH65518:JYK65518 KID65518:KIG65518 KRZ65518:KSC65518 LBV65518:LBY65518 LLR65518:LLU65518 LVN65518:LVQ65518 MFJ65518:MFM65518 MPF65518:MPI65518 MZB65518:MZE65518 NIX65518:NJA65518 NST65518:NSW65518 OCP65518:OCS65518 OML65518:OMO65518 OWH65518:OWK65518 PGD65518:PGG65518 PPZ65518:PQC65518 PZV65518:PZY65518 QJR65518:QJU65518 QTN65518:QTQ65518 RDJ65518:RDM65518 RNF65518:RNI65518 RXB65518:RXE65518 SGX65518:SHA65518 SQT65518:SQW65518 TAP65518:TAS65518 TKL65518:TKO65518 TUH65518:TUK65518 UED65518:UEG65518 UNZ65518:UOC65518 UXV65518:UXY65518 VHR65518:VHU65518 VRN65518:VRQ65518 WBJ65518:WBM65518 WLF65518:WLI65518 WVB65518:WVE65518 C131054:F131054 IP131054:IS131054 SL131054:SO131054 ACH131054:ACK131054 AMD131054:AMG131054 AVZ131054:AWC131054 BFV131054:BFY131054 BPR131054:BPU131054 BZN131054:BZQ131054 CJJ131054:CJM131054 CTF131054:CTI131054 DDB131054:DDE131054 DMX131054:DNA131054 DWT131054:DWW131054 EGP131054:EGS131054 EQL131054:EQO131054 FAH131054:FAK131054 FKD131054:FKG131054 FTZ131054:FUC131054 GDV131054:GDY131054 GNR131054:GNU131054 GXN131054:GXQ131054 HHJ131054:HHM131054 HRF131054:HRI131054 IBB131054:IBE131054 IKX131054:ILA131054 IUT131054:IUW131054 JEP131054:JES131054 JOL131054:JOO131054 JYH131054:JYK131054 KID131054:KIG131054 KRZ131054:KSC131054 LBV131054:LBY131054 LLR131054:LLU131054 LVN131054:LVQ131054 MFJ131054:MFM131054 MPF131054:MPI131054 MZB131054:MZE131054 NIX131054:NJA131054 NST131054:NSW131054 OCP131054:OCS131054 OML131054:OMO131054 OWH131054:OWK131054 PGD131054:PGG131054 PPZ131054:PQC131054 PZV131054:PZY131054 QJR131054:QJU131054 QTN131054:QTQ131054 RDJ131054:RDM131054 RNF131054:RNI131054 RXB131054:RXE131054 SGX131054:SHA131054 SQT131054:SQW131054 TAP131054:TAS131054 TKL131054:TKO131054 TUH131054:TUK131054 UED131054:UEG131054 UNZ131054:UOC131054 UXV131054:UXY131054 VHR131054:VHU131054 VRN131054:VRQ131054 WBJ131054:WBM131054 WLF131054:WLI131054 WVB131054:WVE131054 C196590:F196590 IP196590:IS196590 SL196590:SO196590 ACH196590:ACK196590 AMD196590:AMG196590 AVZ196590:AWC196590 BFV196590:BFY196590 BPR196590:BPU196590 BZN196590:BZQ196590 CJJ196590:CJM196590 CTF196590:CTI196590 DDB196590:DDE196590 DMX196590:DNA196590 DWT196590:DWW196590 EGP196590:EGS196590 EQL196590:EQO196590 FAH196590:FAK196590 FKD196590:FKG196590 FTZ196590:FUC196590 GDV196590:GDY196590 GNR196590:GNU196590 GXN196590:GXQ196590 HHJ196590:HHM196590 HRF196590:HRI196590 IBB196590:IBE196590 IKX196590:ILA196590 IUT196590:IUW196590 JEP196590:JES196590 JOL196590:JOO196590 JYH196590:JYK196590 KID196590:KIG196590 KRZ196590:KSC196590 LBV196590:LBY196590 LLR196590:LLU196590 LVN196590:LVQ196590 MFJ196590:MFM196590 MPF196590:MPI196590 MZB196590:MZE196590 NIX196590:NJA196590 NST196590:NSW196590 OCP196590:OCS196590 OML196590:OMO196590 OWH196590:OWK196590 PGD196590:PGG196590 PPZ196590:PQC196590 PZV196590:PZY196590 QJR196590:QJU196590 QTN196590:QTQ196590 RDJ196590:RDM196590 RNF196590:RNI196590 RXB196590:RXE196590 SGX196590:SHA196590 SQT196590:SQW196590 TAP196590:TAS196590 TKL196590:TKO196590 TUH196590:TUK196590 UED196590:UEG196590 UNZ196590:UOC196590 UXV196590:UXY196590 VHR196590:VHU196590 VRN196590:VRQ196590 WBJ196590:WBM196590 WLF196590:WLI196590 WVB196590:WVE196590 C262126:F262126 IP262126:IS262126 SL262126:SO262126 ACH262126:ACK262126 AMD262126:AMG262126 AVZ262126:AWC262126 BFV262126:BFY262126 BPR262126:BPU262126 BZN262126:BZQ262126 CJJ262126:CJM262126 CTF262126:CTI262126 DDB262126:DDE262126 DMX262126:DNA262126 DWT262126:DWW262126 EGP262126:EGS262126 EQL262126:EQO262126 FAH262126:FAK262126 FKD262126:FKG262126 FTZ262126:FUC262126 GDV262126:GDY262126 GNR262126:GNU262126 GXN262126:GXQ262126 HHJ262126:HHM262126 HRF262126:HRI262126 IBB262126:IBE262126 IKX262126:ILA262126 IUT262126:IUW262126 JEP262126:JES262126 JOL262126:JOO262126 JYH262126:JYK262126 KID262126:KIG262126 KRZ262126:KSC262126 LBV262126:LBY262126 LLR262126:LLU262126 LVN262126:LVQ262126 MFJ262126:MFM262126 MPF262126:MPI262126 MZB262126:MZE262126 NIX262126:NJA262126 NST262126:NSW262126 OCP262126:OCS262126 OML262126:OMO262126 OWH262126:OWK262126 PGD262126:PGG262126 PPZ262126:PQC262126 PZV262126:PZY262126 QJR262126:QJU262126 QTN262126:QTQ262126 RDJ262126:RDM262126 RNF262126:RNI262126 RXB262126:RXE262126 SGX262126:SHA262126 SQT262126:SQW262126 TAP262126:TAS262126 TKL262126:TKO262126 TUH262126:TUK262126 UED262126:UEG262126 UNZ262126:UOC262126 UXV262126:UXY262126 VHR262126:VHU262126 VRN262126:VRQ262126 WBJ262126:WBM262126 WLF262126:WLI262126 WVB262126:WVE262126 C327662:F327662 IP327662:IS327662 SL327662:SO327662 ACH327662:ACK327662 AMD327662:AMG327662 AVZ327662:AWC327662 BFV327662:BFY327662 BPR327662:BPU327662 BZN327662:BZQ327662 CJJ327662:CJM327662 CTF327662:CTI327662 DDB327662:DDE327662 DMX327662:DNA327662 DWT327662:DWW327662 EGP327662:EGS327662 EQL327662:EQO327662 FAH327662:FAK327662 FKD327662:FKG327662 FTZ327662:FUC327662 GDV327662:GDY327662 GNR327662:GNU327662 GXN327662:GXQ327662 HHJ327662:HHM327662 HRF327662:HRI327662 IBB327662:IBE327662 IKX327662:ILA327662 IUT327662:IUW327662 JEP327662:JES327662 JOL327662:JOO327662 JYH327662:JYK327662 KID327662:KIG327662 KRZ327662:KSC327662 LBV327662:LBY327662 LLR327662:LLU327662 LVN327662:LVQ327662 MFJ327662:MFM327662 MPF327662:MPI327662 MZB327662:MZE327662 NIX327662:NJA327662 NST327662:NSW327662 OCP327662:OCS327662 OML327662:OMO327662 OWH327662:OWK327662 PGD327662:PGG327662 PPZ327662:PQC327662 PZV327662:PZY327662 QJR327662:QJU327662 QTN327662:QTQ327662 RDJ327662:RDM327662 RNF327662:RNI327662 RXB327662:RXE327662 SGX327662:SHA327662 SQT327662:SQW327662 TAP327662:TAS327662 TKL327662:TKO327662 TUH327662:TUK327662 UED327662:UEG327662 UNZ327662:UOC327662 UXV327662:UXY327662 VHR327662:VHU327662 VRN327662:VRQ327662 WBJ327662:WBM327662 WLF327662:WLI327662 WVB327662:WVE327662 C393198:F393198 IP393198:IS393198 SL393198:SO393198 ACH393198:ACK393198 AMD393198:AMG393198 AVZ393198:AWC393198 BFV393198:BFY393198 BPR393198:BPU393198 BZN393198:BZQ393198 CJJ393198:CJM393198 CTF393198:CTI393198 DDB393198:DDE393198 DMX393198:DNA393198 DWT393198:DWW393198 EGP393198:EGS393198 EQL393198:EQO393198 FAH393198:FAK393198 FKD393198:FKG393198 FTZ393198:FUC393198 GDV393198:GDY393198 GNR393198:GNU393198 GXN393198:GXQ393198 HHJ393198:HHM393198 HRF393198:HRI393198 IBB393198:IBE393198 IKX393198:ILA393198 IUT393198:IUW393198 JEP393198:JES393198 JOL393198:JOO393198 JYH393198:JYK393198 KID393198:KIG393198 KRZ393198:KSC393198 LBV393198:LBY393198 LLR393198:LLU393198 LVN393198:LVQ393198 MFJ393198:MFM393198 MPF393198:MPI393198 MZB393198:MZE393198 NIX393198:NJA393198 NST393198:NSW393198 OCP393198:OCS393198 OML393198:OMO393198 OWH393198:OWK393198 PGD393198:PGG393198 PPZ393198:PQC393198 PZV393198:PZY393198 QJR393198:QJU393198 QTN393198:QTQ393198 RDJ393198:RDM393198 RNF393198:RNI393198 RXB393198:RXE393198 SGX393198:SHA393198 SQT393198:SQW393198 TAP393198:TAS393198 TKL393198:TKO393198 TUH393198:TUK393198 UED393198:UEG393198 UNZ393198:UOC393198 UXV393198:UXY393198 VHR393198:VHU393198 VRN393198:VRQ393198 WBJ393198:WBM393198 WLF393198:WLI393198 WVB393198:WVE393198 C458734:F458734 IP458734:IS458734 SL458734:SO458734 ACH458734:ACK458734 AMD458734:AMG458734 AVZ458734:AWC458734 BFV458734:BFY458734 BPR458734:BPU458734 BZN458734:BZQ458734 CJJ458734:CJM458734 CTF458734:CTI458734 DDB458734:DDE458734 DMX458734:DNA458734 DWT458734:DWW458734 EGP458734:EGS458734 EQL458734:EQO458734 FAH458734:FAK458734 FKD458734:FKG458734 FTZ458734:FUC458734 GDV458734:GDY458734 GNR458734:GNU458734 GXN458734:GXQ458734 HHJ458734:HHM458734 HRF458734:HRI458734 IBB458734:IBE458734 IKX458734:ILA458734 IUT458734:IUW458734 JEP458734:JES458734 JOL458734:JOO458734 JYH458734:JYK458734 KID458734:KIG458734 KRZ458734:KSC458734 LBV458734:LBY458734 LLR458734:LLU458734 LVN458734:LVQ458734 MFJ458734:MFM458734 MPF458734:MPI458734 MZB458734:MZE458734 NIX458734:NJA458734 NST458734:NSW458734 OCP458734:OCS458734 OML458734:OMO458734 OWH458734:OWK458734 PGD458734:PGG458734 PPZ458734:PQC458734 PZV458734:PZY458734 QJR458734:QJU458734 QTN458734:QTQ458734 RDJ458734:RDM458734 RNF458734:RNI458734 RXB458734:RXE458734 SGX458734:SHA458734 SQT458734:SQW458734 TAP458734:TAS458734 TKL458734:TKO458734 TUH458734:TUK458734 UED458734:UEG458734 UNZ458734:UOC458734 UXV458734:UXY458734 VHR458734:VHU458734 VRN458734:VRQ458734 WBJ458734:WBM458734 WLF458734:WLI458734 WVB458734:WVE458734 C524270:F524270 IP524270:IS524270 SL524270:SO524270 ACH524270:ACK524270 AMD524270:AMG524270 AVZ524270:AWC524270 BFV524270:BFY524270 BPR524270:BPU524270 BZN524270:BZQ524270 CJJ524270:CJM524270 CTF524270:CTI524270 DDB524270:DDE524270 DMX524270:DNA524270 DWT524270:DWW524270 EGP524270:EGS524270 EQL524270:EQO524270 FAH524270:FAK524270 FKD524270:FKG524270 FTZ524270:FUC524270 GDV524270:GDY524270 GNR524270:GNU524270 GXN524270:GXQ524270 HHJ524270:HHM524270 HRF524270:HRI524270 IBB524270:IBE524270 IKX524270:ILA524270 IUT524270:IUW524270 JEP524270:JES524270 JOL524270:JOO524270 JYH524270:JYK524270 KID524270:KIG524270 KRZ524270:KSC524270 LBV524270:LBY524270 LLR524270:LLU524270 LVN524270:LVQ524270 MFJ524270:MFM524270 MPF524270:MPI524270 MZB524270:MZE524270 NIX524270:NJA524270 NST524270:NSW524270 OCP524270:OCS524270 OML524270:OMO524270 OWH524270:OWK524270 PGD524270:PGG524270 PPZ524270:PQC524270 PZV524270:PZY524270 QJR524270:QJU524270 QTN524270:QTQ524270 RDJ524270:RDM524270 RNF524270:RNI524270 RXB524270:RXE524270 SGX524270:SHA524270 SQT524270:SQW524270 TAP524270:TAS524270 TKL524270:TKO524270 TUH524270:TUK524270 UED524270:UEG524270 UNZ524270:UOC524270 UXV524270:UXY524270 VHR524270:VHU524270 VRN524270:VRQ524270 WBJ524270:WBM524270 WLF524270:WLI524270 WVB524270:WVE524270 C589806:F589806 IP589806:IS589806 SL589806:SO589806 ACH589806:ACK589806 AMD589806:AMG589806 AVZ589806:AWC589806 BFV589806:BFY589806 BPR589806:BPU589806 BZN589806:BZQ589806 CJJ589806:CJM589806 CTF589806:CTI589806 DDB589806:DDE589806 DMX589806:DNA589806 DWT589806:DWW589806 EGP589806:EGS589806 EQL589806:EQO589806 FAH589806:FAK589806 FKD589806:FKG589806 FTZ589806:FUC589806 GDV589806:GDY589806 GNR589806:GNU589806 GXN589806:GXQ589806 HHJ589806:HHM589806 HRF589806:HRI589806 IBB589806:IBE589806 IKX589806:ILA589806 IUT589806:IUW589806 JEP589806:JES589806 JOL589806:JOO589806 JYH589806:JYK589806 KID589806:KIG589806 KRZ589806:KSC589806 LBV589806:LBY589806 LLR589806:LLU589806 LVN589806:LVQ589806 MFJ589806:MFM589806 MPF589806:MPI589806 MZB589806:MZE589806 NIX589806:NJA589806 NST589806:NSW589806 OCP589806:OCS589806 OML589806:OMO589806 OWH589806:OWK589806 PGD589806:PGG589806 PPZ589806:PQC589806 PZV589806:PZY589806 QJR589806:QJU589806 QTN589806:QTQ589806 RDJ589806:RDM589806 RNF589806:RNI589806 RXB589806:RXE589806 SGX589806:SHA589806 SQT589806:SQW589806 TAP589806:TAS589806 TKL589806:TKO589806 TUH589806:TUK589806 UED589806:UEG589806 UNZ589806:UOC589806 UXV589806:UXY589806 VHR589806:VHU589806 VRN589806:VRQ589806 WBJ589806:WBM589806 WLF589806:WLI589806 WVB589806:WVE589806 C655342:F655342 IP655342:IS655342 SL655342:SO655342 ACH655342:ACK655342 AMD655342:AMG655342 AVZ655342:AWC655342 BFV655342:BFY655342 BPR655342:BPU655342 BZN655342:BZQ655342 CJJ655342:CJM655342 CTF655342:CTI655342 DDB655342:DDE655342 DMX655342:DNA655342 DWT655342:DWW655342 EGP655342:EGS655342 EQL655342:EQO655342 FAH655342:FAK655342 FKD655342:FKG655342 FTZ655342:FUC655342 GDV655342:GDY655342 GNR655342:GNU655342 GXN655342:GXQ655342 HHJ655342:HHM655342 HRF655342:HRI655342 IBB655342:IBE655342 IKX655342:ILA655342 IUT655342:IUW655342 JEP655342:JES655342 JOL655342:JOO655342 JYH655342:JYK655342 KID655342:KIG655342 KRZ655342:KSC655342 LBV655342:LBY655342 LLR655342:LLU655342 LVN655342:LVQ655342 MFJ655342:MFM655342 MPF655342:MPI655342 MZB655342:MZE655342 NIX655342:NJA655342 NST655342:NSW655342 OCP655342:OCS655342 OML655342:OMO655342 OWH655342:OWK655342 PGD655342:PGG655342 PPZ655342:PQC655342 PZV655342:PZY655342 QJR655342:QJU655342 QTN655342:QTQ655342 RDJ655342:RDM655342 RNF655342:RNI655342 RXB655342:RXE655342 SGX655342:SHA655342 SQT655342:SQW655342 TAP655342:TAS655342 TKL655342:TKO655342 TUH655342:TUK655342 UED655342:UEG655342 UNZ655342:UOC655342 UXV655342:UXY655342 VHR655342:VHU655342 VRN655342:VRQ655342 WBJ655342:WBM655342 WLF655342:WLI655342 WVB655342:WVE655342 C720878:F720878 IP720878:IS720878 SL720878:SO720878 ACH720878:ACK720878 AMD720878:AMG720878 AVZ720878:AWC720878 BFV720878:BFY720878 BPR720878:BPU720878 BZN720878:BZQ720878 CJJ720878:CJM720878 CTF720878:CTI720878 DDB720878:DDE720878 DMX720878:DNA720878 DWT720878:DWW720878 EGP720878:EGS720878 EQL720878:EQO720878 FAH720878:FAK720878 FKD720878:FKG720878 FTZ720878:FUC720878 GDV720878:GDY720878 GNR720878:GNU720878 GXN720878:GXQ720878 HHJ720878:HHM720878 HRF720878:HRI720878 IBB720878:IBE720878 IKX720878:ILA720878 IUT720878:IUW720878 JEP720878:JES720878 JOL720878:JOO720878 JYH720878:JYK720878 KID720878:KIG720878 KRZ720878:KSC720878 LBV720878:LBY720878 LLR720878:LLU720878 LVN720878:LVQ720878 MFJ720878:MFM720878 MPF720878:MPI720878 MZB720878:MZE720878 NIX720878:NJA720878 NST720878:NSW720878 OCP720878:OCS720878 OML720878:OMO720878 OWH720878:OWK720878 PGD720878:PGG720878 PPZ720878:PQC720878 PZV720878:PZY720878 QJR720878:QJU720878 QTN720878:QTQ720878 RDJ720878:RDM720878 RNF720878:RNI720878 RXB720878:RXE720878 SGX720878:SHA720878 SQT720878:SQW720878 TAP720878:TAS720878 TKL720878:TKO720878 TUH720878:TUK720878 UED720878:UEG720878 UNZ720878:UOC720878 UXV720878:UXY720878 VHR720878:VHU720878 VRN720878:VRQ720878 WBJ720878:WBM720878 WLF720878:WLI720878 WVB720878:WVE720878 C786414:F786414 IP786414:IS786414 SL786414:SO786414 ACH786414:ACK786414 AMD786414:AMG786414 AVZ786414:AWC786414 BFV786414:BFY786414 BPR786414:BPU786414 BZN786414:BZQ786414 CJJ786414:CJM786414 CTF786414:CTI786414 DDB786414:DDE786414 DMX786414:DNA786414 DWT786414:DWW786414 EGP786414:EGS786414 EQL786414:EQO786414 FAH786414:FAK786414 FKD786414:FKG786414 FTZ786414:FUC786414 GDV786414:GDY786414 GNR786414:GNU786414 GXN786414:GXQ786414 HHJ786414:HHM786414 HRF786414:HRI786414 IBB786414:IBE786414 IKX786414:ILA786414 IUT786414:IUW786414 JEP786414:JES786414 JOL786414:JOO786414 JYH786414:JYK786414 KID786414:KIG786414 KRZ786414:KSC786414 LBV786414:LBY786414 LLR786414:LLU786414 LVN786414:LVQ786414 MFJ786414:MFM786414 MPF786414:MPI786414 MZB786414:MZE786414 NIX786414:NJA786414 NST786414:NSW786414 OCP786414:OCS786414 OML786414:OMO786414 OWH786414:OWK786414 PGD786414:PGG786414 PPZ786414:PQC786414 PZV786414:PZY786414 QJR786414:QJU786414 QTN786414:QTQ786414 RDJ786414:RDM786414 RNF786414:RNI786414 RXB786414:RXE786414 SGX786414:SHA786414 SQT786414:SQW786414 TAP786414:TAS786414 TKL786414:TKO786414 TUH786414:TUK786414 UED786414:UEG786414 UNZ786414:UOC786414 UXV786414:UXY786414 VHR786414:VHU786414 VRN786414:VRQ786414 WBJ786414:WBM786414 WLF786414:WLI786414 WVB786414:WVE786414 C851950:F851950 IP851950:IS851950 SL851950:SO851950 ACH851950:ACK851950 AMD851950:AMG851950 AVZ851950:AWC851950 BFV851950:BFY851950 BPR851950:BPU851950 BZN851950:BZQ851950 CJJ851950:CJM851950 CTF851950:CTI851950 DDB851950:DDE851950 DMX851950:DNA851950 DWT851950:DWW851950 EGP851950:EGS851950 EQL851950:EQO851950 FAH851950:FAK851950 FKD851950:FKG851950 FTZ851950:FUC851950 GDV851950:GDY851950 GNR851950:GNU851950 GXN851950:GXQ851950 HHJ851950:HHM851950 HRF851950:HRI851950 IBB851950:IBE851950 IKX851950:ILA851950 IUT851950:IUW851950 JEP851950:JES851950 JOL851950:JOO851950 JYH851950:JYK851950 KID851950:KIG851950 KRZ851950:KSC851950 LBV851950:LBY851950 LLR851950:LLU851950 LVN851950:LVQ851950 MFJ851950:MFM851950 MPF851950:MPI851950 MZB851950:MZE851950 NIX851950:NJA851950 NST851950:NSW851950 OCP851950:OCS851950 OML851950:OMO851950 OWH851950:OWK851950 PGD851950:PGG851950 PPZ851950:PQC851950 PZV851950:PZY851950 QJR851950:QJU851950 QTN851950:QTQ851950 RDJ851950:RDM851950 RNF851950:RNI851950 RXB851950:RXE851950 SGX851950:SHA851950 SQT851950:SQW851950 TAP851950:TAS851950 TKL851950:TKO851950 TUH851950:TUK851950 UED851950:UEG851950 UNZ851950:UOC851950 UXV851950:UXY851950 VHR851950:VHU851950 VRN851950:VRQ851950 WBJ851950:WBM851950 WLF851950:WLI851950 WVB851950:WVE851950 C917486:F917486 IP917486:IS917486 SL917486:SO917486 ACH917486:ACK917486 AMD917486:AMG917486 AVZ917486:AWC917486 BFV917486:BFY917486 BPR917486:BPU917486 BZN917486:BZQ917486 CJJ917486:CJM917486 CTF917486:CTI917486 DDB917486:DDE917486 DMX917486:DNA917486 DWT917486:DWW917486 EGP917486:EGS917486 EQL917486:EQO917486 FAH917486:FAK917486 FKD917486:FKG917486 FTZ917486:FUC917486 GDV917486:GDY917486 GNR917486:GNU917486 GXN917486:GXQ917486 HHJ917486:HHM917486 HRF917486:HRI917486 IBB917486:IBE917486 IKX917486:ILA917486 IUT917486:IUW917486 JEP917486:JES917486 JOL917486:JOO917486 JYH917486:JYK917486 KID917486:KIG917486 KRZ917486:KSC917486 LBV917486:LBY917486 LLR917486:LLU917486 LVN917486:LVQ917486 MFJ917486:MFM917486 MPF917486:MPI917486 MZB917486:MZE917486 NIX917486:NJA917486 NST917486:NSW917486 OCP917486:OCS917486 OML917486:OMO917486 OWH917486:OWK917486 PGD917486:PGG917486 PPZ917486:PQC917486 PZV917486:PZY917486 QJR917486:QJU917486 QTN917486:QTQ917486 RDJ917486:RDM917486 RNF917486:RNI917486 RXB917486:RXE917486 SGX917486:SHA917486 SQT917486:SQW917486 TAP917486:TAS917486 TKL917486:TKO917486 TUH917486:TUK917486 UED917486:UEG917486 UNZ917486:UOC917486 UXV917486:UXY917486 VHR917486:VHU917486 VRN917486:VRQ917486 WBJ917486:WBM917486 WLF917486:WLI917486 WVB917486:WVE917486 C983022:F983022 IP983022:IS983022 SL983022:SO983022 ACH983022:ACK983022 AMD983022:AMG983022 AVZ983022:AWC983022 BFV983022:BFY983022 BPR983022:BPU983022 BZN983022:BZQ983022 CJJ983022:CJM983022 CTF983022:CTI983022 DDB983022:DDE983022 DMX983022:DNA983022 DWT983022:DWW983022 EGP983022:EGS983022 EQL983022:EQO983022 FAH983022:FAK983022 FKD983022:FKG983022 FTZ983022:FUC983022 GDV983022:GDY983022 GNR983022:GNU983022 GXN983022:GXQ983022 HHJ983022:HHM983022 HRF983022:HRI983022 IBB983022:IBE983022 IKX983022:ILA983022 IUT983022:IUW983022 JEP983022:JES983022 JOL983022:JOO983022 JYH983022:JYK983022 KID983022:KIG983022 KRZ983022:KSC983022 LBV983022:LBY983022 LLR983022:LLU983022 LVN983022:LVQ983022 MFJ983022:MFM983022 MPF983022:MPI983022 MZB983022:MZE983022 NIX983022:NJA983022 NST983022:NSW983022 OCP983022:OCS983022 OML983022:OMO983022 OWH983022:OWK983022 PGD983022:PGG983022 PPZ983022:PQC983022 PZV983022:PZY983022 QJR983022:QJU983022 QTN983022:QTQ983022 RDJ983022:RDM983022 RNF983022:RNI983022 RXB983022:RXE983022 SGX983022:SHA983022 SQT983022:SQW983022 TAP983022:TAS983022 TKL983022:TKO983022 TUH983022:TUK983022 UED983022:UEG983022 UNZ983022:UOC983022 UXV983022:UXY983022 VHR983022:VHU983022 VRN983022:VRQ983022 WBJ983022:WBM983022 WLF983022:WLI983022 WVB983022:WVE983022 WLJ917494:WLN917494 C65519:C65522 IP65519:IP65522 SL65519:SL65522 ACH65519:ACH65522 AMD65519:AMD65522 AVZ65519:AVZ65522 BFV65519:BFV65522 BPR65519:BPR65522 BZN65519:BZN65522 CJJ65519:CJJ65522 CTF65519:CTF65522 DDB65519:DDB65522 DMX65519:DMX65522 DWT65519:DWT65522 EGP65519:EGP65522 EQL65519:EQL65522 FAH65519:FAH65522 FKD65519:FKD65522 FTZ65519:FTZ65522 GDV65519:GDV65522 GNR65519:GNR65522 GXN65519:GXN65522 HHJ65519:HHJ65522 HRF65519:HRF65522 IBB65519:IBB65522 IKX65519:IKX65522 IUT65519:IUT65522 JEP65519:JEP65522 JOL65519:JOL65522 JYH65519:JYH65522 KID65519:KID65522 KRZ65519:KRZ65522 LBV65519:LBV65522 LLR65519:LLR65522 LVN65519:LVN65522 MFJ65519:MFJ65522 MPF65519:MPF65522 MZB65519:MZB65522 NIX65519:NIX65522 NST65519:NST65522 OCP65519:OCP65522 OML65519:OML65522 OWH65519:OWH65522 PGD65519:PGD65522 PPZ65519:PPZ65522 PZV65519:PZV65522 QJR65519:QJR65522 QTN65519:QTN65522 RDJ65519:RDJ65522 RNF65519:RNF65522 RXB65519:RXB65522 SGX65519:SGX65522 SQT65519:SQT65522 TAP65519:TAP65522 TKL65519:TKL65522 TUH65519:TUH65522 UED65519:UED65522 UNZ65519:UNZ65522 UXV65519:UXV65522 VHR65519:VHR65522 VRN65519:VRN65522 WBJ65519:WBJ65522 WLF65519:WLF65522 WVB65519:WVB65522 C131055:C131058 IP131055:IP131058 SL131055:SL131058 ACH131055:ACH131058 AMD131055:AMD131058 AVZ131055:AVZ131058 BFV131055:BFV131058 BPR131055:BPR131058 BZN131055:BZN131058 CJJ131055:CJJ131058 CTF131055:CTF131058 DDB131055:DDB131058 DMX131055:DMX131058 DWT131055:DWT131058 EGP131055:EGP131058 EQL131055:EQL131058 FAH131055:FAH131058 FKD131055:FKD131058 FTZ131055:FTZ131058 GDV131055:GDV131058 GNR131055:GNR131058 GXN131055:GXN131058 HHJ131055:HHJ131058 HRF131055:HRF131058 IBB131055:IBB131058 IKX131055:IKX131058 IUT131055:IUT131058 JEP131055:JEP131058 JOL131055:JOL131058 JYH131055:JYH131058 KID131055:KID131058 KRZ131055:KRZ131058 LBV131055:LBV131058 LLR131055:LLR131058 LVN131055:LVN131058 MFJ131055:MFJ131058 MPF131055:MPF131058 MZB131055:MZB131058 NIX131055:NIX131058 NST131055:NST131058 OCP131055:OCP131058 OML131055:OML131058 OWH131055:OWH131058 PGD131055:PGD131058 PPZ131055:PPZ131058 PZV131055:PZV131058 QJR131055:QJR131058 QTN131055:QTN131058 RDJ131055:RDJ131058 RNF131055:RNF131058 RXB131055:RXB131058 SGX131055:SGX131058 SQT131055:SQT131058 TAP131055:TAP131058 TKL131055:TKL131058 TUH131055:TUH131058 UED131055:UED131058 UNZ131055:UNZ131058 UXV131055:UXV131058 VHR131055:VHR131058 VRN131055:VRN131058 WBJ131055:WBJ131058 WLF131055:WLF131058 WVB131055:WVB131058 C196591:C196594 IP196591:IP196594 SL196591:SL196594 ACH196591:ACH196594 AMD196591:AMD196594 AVZ196591:AVZ196594 BFV196591:BFV196594 BPR196591:BPR196594 BZN196591:BZN196594 CJJ196591:CJJ196594 CTF196591:CTF196594 DDB196591:DDB196594 DMX196591:DMX196594 DWT196591:DWT196594 EGP196591:EGP196594 EQL196591:EQL196594 FAH196591:FAH196594 FKD196591:FKD196594 FTZ196591:FTZ196594 GDV196591:GDV196594 GNR196591:GNR196594 GXN196591:GXN196594 HHJ196591:HHJ196594 HRF196591:HRF196594 IBB196591:IBB196594 IKX196591:IKX196594 IUT196591:IUT196594 JEP196591:JEP196594 JOL196591:JOL196594 JYH196591:JYH196594 KID196591:KID196594 KRZ196591:KRZ196594 LBV196591:LBV196594 LLR196591:LLR196594 LVN196591:LVN196594 MFJ196591:MFJ196594 MPF196591:MPF196594 MZB196591:MZB196594 NIX196591:NIX196594 NST196591:NST196594 OCP196591:OCP196594 OML196591:OML196594 OWH196591:OWH196594 PGD196591:PGD196594 PPZ196591:PPZ196594 PZV196591:PZV196594 QJR196591:QJR196594 QTN196591:QTN196594 RDJ196591:RDJ196594 RNF196591:RNF196594 RXB196591:RXB196594 SGX196591:SGX196594 SQT196591:SQT196594 TAP196591:TAP196594 TKL196591:TKL196594 TUH196591:TUH196594 UED196591:UED196594 UNZ196591:UNZ196594 UXV196591:UXV196594 VHR196591:VHR196594 VRN196591:VRN196594 WBJ196591:WBJ196594 WLF196591:WLF196594 WVB196591:WVB196594 C262127:C262130 IP262127:IP262130 SL262127:SL262130 ACH262127:ACH262130 AMD262127:AMD262130 AVZ262127:AVZ262130 BFV262127:BFV262130 BPR262127:BPR262130 BZN262127:BZN262130 CJJ262127:CJJ262130 CTF262127:CTF262130 DDB262127:DDB262130 DMX262127:DMX262130 DWT262127:DWT262130 EGP262127:EGP262130 EQL262127:EQL262130 FAH262127:FAH262130 FKD262127:FKD262130 FTZ262127:FTZ262130 GDV262127:GDV262130 GNR262127:GNR262130 GXN262127:GXN262130 HHJ262127:HHJ262130 HRF262127:HRF262130 IBB262127:IBB262130 IKX262127:IKX262130 IUT262127:IUT262130 JEP262127:JEP262130 JOL262127:JOL262130 JYH262127:JYH262130 KID262127:KID262130 KRZ262127:KRZ262130 LBV262127:LBV262130 LLR262127:LLR262130 LVN262127:LVN262130 MFJ262127:MFJ262130 MPF262127:MPF262130 MZB262127:MZB262130 NIX262127:NIX262130 NST262127:NST262130 OCP262127:OCP262130 OML262127:OML262130 OWH262127:OWH262130 PGD262127:PGD262130 PPZ262127:PPZ262130 PZV262127:PZV262130 QJR262127:QJR262130 QTN262127:QTN262130 RDJ262127:RDJ262130 RNF262127:RNF262130 RXB262127:RXB262130 SGX262127:SGX262130 SQT262127:SQT262130 TAP262127:TAP262130 TKL262127:TKL262130 TUH262127:TUH262130 UED262127:UED262130 UNZ262127:UNZ262130 UXV262127:UXV262130 VHR262127:VHR262130 VRN262127:VRN262130 WBJ262127:WBJ262130 WLF262127:WLF262130 WVB262127:WVB262130 C327663:C327666 IP327663:IP327666 SL327663:SL327666 ACH327663:ACH327666 AMD327663:AMD327666 AVZ327663:AVZ327666 BFV327663:BFV327666 BPR327663:BPR327666 BZN327663:BZN327666 CJJ327663:CJJ327666 CTF327663:CTF327666 DDB327663:DDB327666 DMX327663:DMX327666 DWT327663:DWT327666 EGP327663:EGP327666 EQL327663:EQL327666 FAH327663:FAH327666 FKD327663:FKD327666 FTZ327663:FTZ327666 GDV327663:GDV327666 GNR327663:GNR327666 GXN327663:GXN327666 HHJ327663:HHJ327666 HRF327663:HRF327666 IBB327663:IBB327666 IKX327663:IKX327666 IUT327663:IUT327666 JEP327663:JEP327666 JOL327663:JOL327666 JYH327663:JYH327666 KID327663:KID327666 KRZ327663:KRZ327666 LBV327663:LBV327666 LLR327663:LLR327666 LVN327663:LVN327666 MFJ327663:MFJ327666 MPF327663:MPF327666 MZB327663:MZB327666 NIX327663:NIX327666 NST327663:NST327666 OCP327663:OCP327666 OML327663:OML327666 OWH327663:OWH327666 PGD327663:PGD327666 PPZ327663:PPZ327666 PZV327663:PZV327666 QJR327663:QJR327666 QTN327663:QTN327666 RDJ327663:RDJ327666 RNF327663:RNF327666 RXB327663:RXB327666 SGX327663:SGX327666 SQT327663:SQT327666 TAP327663:TAP327666 TKL327663:TKL327666 TUH327663:TUH327666 UED327663:UED327666 UNZ327663:UNZ327666 UXV327663:UXV327666 VHR327663:VHR327666 VRN327663:VRN327666 WBJ327663:WBJ327666 WLF327663:WLF327666 WVB327663:WVB327666 C393199:C393202 IP393199:IP393202 SL393199:SL393202 ACH393199:ACH393202 AMD393199:AMD393202 AVZ393199:AVZ393202 BFV393199:BFV393202 BPR393199:BPR393202 BZN393199:BZN393202 CJJ393199:CJJ393202 CTF393199:CTF393202 DDB393199:DDB393202 DMX393199:DMX393202 DWT393199:DWT393202 EGP393199:EGP393202 EQL393199:EQL393202 FAH393199:FAH393202 FKD393199:FKD393202 FTZ393199:FTZ393202 GDV393199:GDV393202 GNR393199:GNR393202 GXN393199:GXN393202 HHJ393199:HHJ393202 HRF393199:HRF393202 IBB393199:IBB393202 IKX393199:IKX393202 IUT393199:IUT393202 JEP393199:JEP393202 JOL393199:JOL393202 JYH393199:JYH393202 KID393199:KID393202 KRZ393199:KRZ393202 LBV393199:LBV393202 LLR393199:LLR393202 LVN393199:LVN393202 MFJ393199:MFJ393202 MPF393199:MPF393202 MZB393199:MZB393202 NIX393199:NIX393202 NST393199:NST393202 OCP393199:OCP393202 OML393199:OML393202 OWH393199:OWH393202 PGD393199:PGD393202 PPZ393199:PPZ393202 PZV393199:PZV393202 QJR393199:QJR393202 QTN393199:QTN393202 RDJ393199:RDJ393202 RNF393199:RNF393202 RXB393199:RXB393202 SGX393199:SGX393202 SQT393199:SQT393202 TAP393199:TAP393202 TKL393199:TKL393202 TUH393199:TUH393202 UED393199:UED393202 UNZ393199:UNZ393202 UXV393199:UXV393202 VHR393199:VHR393202 VRN393199:VRN393202 WBJ393199:WBJ393202 WLF393199:WLF393202 WVB393199:WVB393202 C458735:C458738 IP458735:IP458738 SL458735:SL458738 ACH458735:ACH458738 AMD458735:AMD458738 AVZ458735:AVZ458738 BFV458735:BFV458738 BPR458735:BPR458738 BZN458735:BZN458738 CJJ458735:CJJ458738 CTF458735:CTF458738 DDB458735:DDB458738 DMX458735:DMX458738 DWT458735:DWT458738 EGP458735:EGP458738 EQL458735:EQL458738 FAH458735:FAH458738 FKD458735:FKD458738 FTZ458735:FTZ458738 GDV458735:GDV458738 GNR458735:GNR458738 GXN458735:GXN458738 HHJ458735:HHJ458738 HRF458735:HRF458738 IBB458735:IBB458738 IKX458735:IKX458738 IUT458735:IUT458738 JEP458735:JEP458738 JOL458735:JOL458738 JYH458735:JYH458738 KID458735:KID458738 KRZ458735:KRZ458738 LBV458735:LBV458738 LLR458735:LLR458738 LVN458735:LVN458738 MFJ458735:MFJ458738 MPF458735:MPF458738 MZB458735:MZB458738 NIX458735:NIX458738 NST458735:NST458738 OCP458735:OCP458738 OML458735:OML458738 OWH458735:OWH458738 PGD458735:PGD458738 PPZ458735:PPZ458738 PZV458735:PZV458738 QJR458735:QJR458738 QTN458735:QTN458738 RDJ458735:RDJ458738 RNF458735:RNF458738 RXB458735:RXB458738 SGX458735:SGX458738 SQT458735:SQT458738 TAP458735:TAP458738 TKL458735:TKL458738 TUH458735:TUH458738 UED458735:UED458738 UNZ458735:UNZ458738 UXV458735:UXV458738 VHR458735:VHR458738 VRN458735:VRN458738 WBJ458735:WBJ458738 WLF458735:WLF458738 WVB458735:WVB458738 C524271:C524274 IP524271:IP524274 SL524271:SL524274 ACH524271:ACH524274 AMD524271:AMD524274 AVZ524271:AVZ524274 BFV524271:BFV524274 BPR524271:BPR524274 BZN524271:BZN524274 CJJ524271:CJJ524274 CTF524271:CTF524274 DDB524271:DDB524274 DMX524271:DMX524274 DWT524271:DWT524274 EGP524271:EGP524274 EQL524271:EQL524274 FAH524271:FAH524274 FKD524271:FKD524274 FTZ524271:FTZ524274 GDV524271:GDV524274 GNR524271:GNR524274 GXN524271:GXN524274 HHJ524271:HHJ524274 HRF524271:HRF524274 IBB524271:IBB524274 IKX524271:IKX524274 IUT524271:IUT524274 JEP524271:JEP524274 JOL524271:JOL524274 JYH524271:JYH524274 KID524271:KID524274 KRZ524271:KRZ524274 LBV524271:LBV524274 LLR524271:LLR524274 LVN524271:LVN524274 MFJ524271:MFJ524274 MPF524271:MPF524274 MZB524271:MZB524274 NIX524271:NIX524274 NST524271:NST524274 OCP524271:OCP524274 OML524271:OML524274 OWH524271:OWH524274 PGD524271:PGD524274 PPZ524271:PPZ524274 PZV524271:PZV524274 QJR524271:QJR524274 QTN524271:QTN524274 RDJ524271:RDJ524274 RNF524271:RNF524274 RXB524271:RXB524274 SGX524271:SGX524274 SQT524271:SQT524274 TAP524271:TAP524274 TKL524271:TKL524274 TUH524271:TUH524274 UED524271:UED524274 UNZ524271:UNZ524274 UXV524271:UXV524274 VHR524271:VHR524274 VRN524271:VRN524274 WBJ524271:WBJ524274 WLF524271:WLF524274 WVB524271:WVB524274 C589807:C589810 IP589807:IP589810 SL589807:SL589810 ACH589807:ACH589810 AMD589807:AMD589810 AVZ589807:AVZ589810 BFV589807:BFV589810 BPR589807:BPR589810 BZN589807:BZN589810 CJJ589807:CJJ589810 CTF589807:CTF589810 DDB589807:DDB589810 DMX589807:DMX589810 DWT589807:DWT589810 EGP589807:EGP589810 EQL589807:EQL589810 FAH589807:FAH589810 FKD589807:FKD589810 FTZ589807:FTZ589810 GDV589807:GDV589810 GNR589807:GNR589810 GXN589807:GXN589810 HHJ589807:HHJ589810 HRF589807:HRF589810 IBB589807:IBB589810 IKX589807:IKX589810 IUT589807:IUT589810 JEP589807:JEP589810 JOL589807:JOL589810 JYH589807:JYH589810 KID589807:KID589810 KRZ589807:KRZ589810 LBV589807:LBV589810 LLR589807:LLR589810 LVN589807:LVN589810 MFJ589807:MFJ589810 MPF589807:MPF589810 MZB589807:MZB589810 NIX589807:NIX589810 NST589807:NST589810 OCP589807:OCP589810 OML589807:OML589810 OWH589807:OWH589810 PGD589807:PGD589810 PPZ589807:PPZ589810 PZV589807:PZV589810 QJR589807:QJR589810 QTN589807:QTN589810 RDJ589807:RDJ589810 RNF589807:RNF589810 RXB589807:RXB589810 SGX589807:SGX589810 SQT589807:SQT589810 TAP589807:TAP589810 TKL589807:TKL589810 TUH589807:TUH589810 UED589807:UED589810 UNZ589807:UNZ589810 UXV589807:UXV589810 VHR589807:VHR589810 VRN589807:VRN589810 WBJ589807:WBJ589810 WLF589807:WLF589810 WVB589807:WVB589810 C655343:C655346 IP655343:IP655346 SL655343:SL655346 ACH655343:ACH655346 AMD655343:AMD655346 AVZ655343:AVZ655346 BFV655343:BFV655346 BPR655343:BPR655346 BZN655343:BZN655346 CJJ655343:CJJ655346 CTF655343:CTF655346 DDB655343:DDB655346 DMX655343:DMX655346 DWT655343:DWT655346 EGP655343:EGP655346 EQL655343:EQL655346 FAH655343:FAH655346 FKD655343:FKD655346 FTZ655343:FTZ655346 GDV655343:GDV655346 GNR655343:GNR655346 GXN655343:GXN655346 HHJ655343:HHJ655346 HRF655343:HRF655346 IBB655343:IBB655346 IKX655343:IKX655346 IUT655343:IUT655346 JEP655343:JEP655346 JOL655343:JOL655346 JYH655343:JYH655346 KID655343:KID655346 KRZ655343:KRZ655346 LBV655343:LBV655346 LLR655343:LLR655346 LVN655343:LVN655346 MFJ655343:MFJ655346 MPF655343:MPF655346 MZB655343:MZB655346 NIX655343:NIX655346 NST655343:NST655346 OCP655343:OCP655346 OML655343:OML655346 OWH655343:OWH655346 PGD655343:PGD655346 PPZ655343:PPZ655346 PZV655343:PZV655346 QJR655343:QJR655346 QTN655343:QTN655346 RDJ655343:RDJ655346 RNF655343:RNF655346 RXB655343:RXB655346 SGX655343:SGX655346 SQT655343:SQT655346 TAP655343:TAP655346 TKL655343:TKL655346 TUH655343:TUH655346 UED655343:UED655346 UNZ655343:UNZ655346 UXV655343:UXV655346 VHR655343:VHR655346 VRN655343:VRN655346 WBJ655343:WBJ655346 WLF655343:WLF655346 WVB655343:WVB655346 C720879:C720882 IP720879:IP720882 SL720879:SL720882 ACH720879:ACH720882 AMD720879:AMD720882 AVZ720879:AVZ720882 BFV720879:BFV720882 BPR720879:BPR720882 BZN720879:BZN720882 CJJ720879:CJJ720882 CTF720879:CTF720882 DDB720879:DDB720882 DMX720879:DMX720882 DWT720879:DWT720882 EGP720879:EGP720882 EQL720879:EQL720882 FAH720879:FAH720882 FKD720879:FKD720882 FTZ720879:FTZ720882 GDV720879:GDV720882 GNR720879:GNR720882 GXN720879:GXN720882 HHJ720879:HHJ720882 HRF720879:HRF720882 IBB720879:IBB720882 IKX720879:IKX720882 IUT720879:IUT720882 JEP720879:JEP720882 JOL720879:JOL720882 JYH720879:JYH720882 KID720879:KID720882 KRZ720879:KRZ720882 LBV720879:LBV720882 LLR720879:LLR720882 LVN720879:LVN720882 MFJ720879:MFJ720882 MPF720879:MPF720882 MZB720879:MZB720882 NIX720879:NIX720882 NST720879:NST720882 OCP720879:OCP720882 OML720879:OML720882 OWH720879:OWH720882 PGD720879:PGD720882 PPZ720879:PPZ720882 PZV720879:PZV720882 QJR720879:QJR720882 QTN720879:QTN720882 RDJ720879:RDJ720882 RNF720879:RNF720882 RXB720879:RXB720882 SGX720879:SGX720882 SQT720879:SQT720882 TAP720879:TAP720882 TKL720879:TKL720882 TUH720879:TUH720882 UED720879:UED720882 UNZ720879:UNZ720882 UXV720879:UXV720882 VHR720879:VHR720882 VRN720879:VRN720882 WBJ720879:WBJ720882 WLF720879:WLF720882 WVB720879:WVB720882 C786415:C786418 IP786415:IP786418 SL786415:SL786418 ACH786415:ACH786418 AMD786415:AMD786418 AVZ786415:AVZ786418 BFV786415:BFV786418 BPR786415:BPR786418 BZN786415:BZN786418 CJJ786415:CJJ786418 CTF786415:CTF786418 DDB786415:DDB786418 DMX786415:DMX786418 DWT786415:DWT786418 EGP786415:EGP786418 EQL786415:EQL786418 FAH786415:FAH786418 FKD786415:FKD786418 FTZ786415:FTZ786418 GDV786415:GDV786418 GNR786415:GNR786418 GXN786415:GXN786418 HHJ786415:HHJ786418 HRF786415:HRF786418 IBB786415:IBB786418 IKX786415:IKX786418 IUT786415:IUT786418 JEP786415:JEP786418 JOL786415:JOL786418 JYH786415:JYH786418 KID786415:KID786418 KRZ786415:KRZ786418 LBV786415:LBV786418 LLR786415:LLR786418 LVN786415:LVN786418 MFJ786415:MFJ786418 MPF786415:MPF786418 MZB786415:MZB786418 NIX786415:NIX786418 NST786415:NST786418 OCP786415:OCP786418 OML786415:OML786418 OWH786415:OWH786418 PGD786415:PGD786418 PPZ786415:PPZ786418 PZV786415:PZV786418 QJR786415:QJR786418 QTN786415:QTN786418 RDJ786415:RDJ786418 RNF786415:RNF786418 RXB786415:RXB786418 SGX786415:SGX786418 SQT786415:SQT786418 TAP786415:TAP786418 TKL786415:TKL786418 TUH786415:TUH786418 UED786415:UED786418 UNZ786415:UNZ786418 UXV786415:UXV786418 VHR786415:VHR786418 VRN786415:VRN786418 WBJ786415:WBJ786418 WLF786415:WLF786418 WVB786415:WVB786418 C851951:C851954 IP851951:IP851954 SL851951:SL851954 ACH851951:ACH851954 AMD851951:AMD851954 AVZ851951:AVZ851954 BFV851951:BFV851954 BPR851951:BPR851954 BZN851951:BZN851954 CJJ851951:CJJ851954 CTF851951:CTF851954 DDB851951:DDB851954 DMX851951:DMX851954 DWT851951:DWT851954 EGP851951:EGP851954 EQL851951:EQL851954 FAH851951:FAH851954 FKD851951:FKD851954 FTZ851951:FTZ851954 GDV851951:GDV851954 GNR851951:GNR851954 GXN851951:GXN851954 HHJ851951:HHJ851954 HRF851951:HRF851954 IBB851951:IBB851954 IKX851951:IKX851954 IUT851951:IUT851954 JEP851951:JEP851954 JOL851951:JOL851954 JYH851951:JYH851954 KID851951:KID851954 KRZ851951:KRZ851954 LBV851951:LBV851954 LLR851951:LLR851954 LVN851951:LVN851954 MFJ851951:MFJ851954 MPF851951:MPF851954 MZB851951:MZB851954 NIX851951:NIX851954 NST851951:NST851954 OCP851951:OCP851954 OML851951:OML851954 OWH851951:OWH851954 PGD851951:PGD851954 PPZ851951:PPZ851954 PZV851951:PZV851954 QJR851951:QJR851954 QTN851951:QTN851954 RDJ851951:RDJ851954 RNF851951:RNF851954 RXB851951:RXB851954 SGX851951:SGX851954 SQT851951:SQT851954 TAP851951:TAP851954 TKL851951:TKL851954 TUH851951:TUH851954 UED851951:UED851954 UNZ851951:UNZ851954 UXV851951:UXV851954 VHR851951:VHR851954 VRN851951:VRN851954 WBJ851951:WBJ851954 WLF851951:WLF851954 WVB851951:WVB851954 C917487:C917490 IP917487:IP917490 SL917487:SL917490 ACH917487:ACH917490 AMD917487:AMD917490 AVZ917487:AVZ917490 BFV917487:BFV917490 BPR917487:BPR917490 BZN917487:BZN917490 CJJ917487:CJJ917490 CTF917487:CTF917490 DDB917487:DDB917490 DMX917487:DMX917490 DWT917487:DWT917490 EGP917487:EGP917490 EQL917487:EQL917490 FAH917487:FAH917490 FKD917487:FKD917490 FTZ917487:FTZ917490 GDV917487:GDV917490 GNR917487:GNR917490 GXN917487:GXN917490 HHJ917487:HHJ917490 HRF917487:HRF917490 IBB917487:IBB917490 IKX917487:IKX917490 IUT917487:IUT917490 JEP917487:JEP917490 JOL917487:JOL917490 JYH917487:JYH917490 KID917487:KID917490 KRZ917487:KRZ917490 LBV917487:LBV917490 LLR917487:LLR917490 LVN917487:LVN917490 MFJ917487:MFJ917490 MPF917487:MPF917490 MZB917487:MZB917490 NIX917487:NIX917490 NST917487:NST917490 OCP917487:OCP917490 OML917487:OML917490 OWH917487:OWH917490 PGD917487:PGD917490 PPZ917487:PPZ917490 PZV917487:PZV917490 QJR917487:QJR917490 QTN917487:QTN917490 RDJ917487:RDJ917490 RNF917487:RNF917490 RXB917487:RXB917490 SGX917487:SGX917490 SQT917487:SQT917490 TAP917487:TAP917490 TKL917487:TKL917490 TUH917487:TUH917490 UED917487:UED917490 UNZ917487:UNZ917490 UXV917487:UXV917490 VHR917487:VHR917490 VRN917487:VRN917490 WBJ917487:WBJ917490 WLF917487:WLF917490 WVB917487:WVB917490 C983023:C983026 IP983023:IP983026 SL983023:SL983026 ACH983023:ACH983026 AMD983023:AMD983026 AVZ983023:AVZ983026 BFV983023:BFV983026 BPR983023:BPR983026 BZN983023:BZN983026 CJJ983023:CJJ983026 CTF983023:CTF983026 DDB983023:DDB983026 DMX983023:DMX983026 DWT983023:DWT983026 EGP983023:EGP983026 EQL983023:EQL983026 FAH983023:FAH983026 FKD983023:FKD983026 FTZ983023:FTZ983026 GDV983023:GDV983026 GNR983023:GNR983026 GXN983023:GXN983026 HHJ983023:HHJ983026 HRF983023:HRF983026 IBB983023:IBB983026 IKX983023:IKX983026 IUT983023:IUT983026 JEP983023:JEP983026 JOL983023:JOL983026 JYH983023:JYH983026 KID983023:KID983026 KRZ983023:KRZ983026 LBV983023:LBV983026 LLR983023:LLR983026 LVN983023:LVN983026 MFJ983023:MFJ983026 MPF983023:MPF983026 MZB983023:MZB983026 NIX983023:NIX983026 NST983023:NST983026 OCP983023:OCP983026 OML983023:OML983026 OWH983023:OWH983026 PGD983023:PGD983026 PPZ983023:PPZ983026 PZV983023:PZV983026 QJR983023:QJR983026 QTN983023:QTN983026 RDJ983023:RDJ983026 RNF983023:RNF983026 RXB983023:RXB983026 SGX983023:SGX983026 SQT983023:SQT983026 TAP983023:TAP983026 TKL983023:TKL983026 TUH983023:TUH983026 UED983023:UED983026 UNZ983023:UNZ983026 UXV983023:UXV983026 VHR983023:VHR983026 VRN983023:VRN983026 WBJ983023:WBJ983026 WLF983023:WLF983026 WVB983023:WVB983026 D65519:F65521 IQ65519:IS65521 SM65519:SO65521 ACI65519:ACK65521 AME65519:AMG65521 AWA65519:AWC65521 BFW65519:BFY65521 BPS65519:BPU65521 BZO65519:BZQ65521 CJK65519:CJM65521 CTG65519:CTI65521 DDC65519:DDE65521 DMY65519:DNA65521 DWU65519:DWW65521 EGQ65519:EGS65521 EQM65519:EQO65521 FAI65519:FAK65521 FKE65519:FKG65521 FUA65519:FUC65521 GDW65519:GDY65521 GNS65519:GNU65521 GXO65519:GXQ65521 HHK65519:HHM65521 HRG65519:HRI65521 IBC65519:IBE65521 IKY65519:ILA65521 IUU65519:IUW65521 JEQ65519:JES65521 JOM65519:JOO65521 JYI65519:JYK65521 KIE65519:KIG65521 KSA65519:KSC65521 LBW65519:LBY65521 LLS65519:LLU65521 LVO65519:LVQ65521 MFK65519:MFM65521 MPG65519:MPI65521 MZC65519:MZE65521 NIY65519:NJA65521 NSU65519:NSW65521 OCQ65519:OCS65521 OMM65519:OMO65521 OWI65519:OWK65521 PGE65519:PGG65521 PQA65519:PQC65521 PZW65519:PZY65521 QJS65519:QJU65521 QTO65519:QTQ65521 RDK65519:RDM65521 RNG65519:RNI65521 RXC65519:RXE65521 SGY65519:SHA65521 SQU65519:SQW65521 TAQ65519:TAS65521 TKM65519:TKO65521 TUI65519:TUK65521 UEE65519:UEG65521 UOA65519:UOC65521 UXW65519:UXY65521 VHS65519:VHU65521 VRO65519:VRQ65521 WBK65519:WBM65521 WLG65519:WLI65521 WVC65519:WVE65521 D131055:F131057 IQ131055:IS131057 SM131055:SO131057 ACI131055:ACK131057 AME131055:AMG131057 AWA131055:AWC131057 BFW131055:BFY131057 BPS131055:BPU131057 BZO131055:BZQ131057 CJK131055:CJM131057 CTG131055:CTI131057 DDC131055:DDE131057 DMY131055:DNA131057 DWU131055:DWW131057 EGQ131055:EGS131057 EQM131055:EQO131057 FAI131055:FAK131057 FKE131055:FKG131057 FUA131055:FUC131057 GDW131055:GDY131057 GNS131055:GNU131057 GXO131055:GXQ131057 HHK131055:HHM131057 HRG131055:HRI131057 IBC131055:IBE131057 IKY131055:ILA131057 IUU131055:IUW131057 JEQ131055:JES131057 JOM131055:JOO131057 JYI131055:JYK131057 KIE131055:KIG131057 KSA131055:KSC131057 LBW131055:LBY131057 LLS131055:LLU131057 LVO131055:LVQ131057 MFK131055:MFM131057 MPG131055:MPI131057 MZC131055:MZE131057 NIY131055:NJA131057 NSU131055:NSW131057 OCQ131055:OCS131057 OMM131055:OMO131057 OWI131055:OWK131057 PGE131055:PGG131057 PQA131055:PQC131057 PZW131055:PZY131057 QJS131055:QJU131057 QTO131055:QTQ131057 RDK131055:RDM131057 RNG131055:RNI131057 RXC131055:RXE131057 SGY131055:SHA131057 SQU131055:SQW131057 TAQ131055:TAS131057 TKM131055:TKO131057 TUI131055:TUK131057 UEE131055:UEG131057 UOA131055:UOC131057 UXW131055:UXY131057 VHS131055:VHU131057 VRO131055:VRQ131057 WBK131055:WBM131057 WLG131055:WLI131057 WVC131055:WVE131057 D196591:F196593 IQ196591:IS196593 SM196591:SO196593 ACI196591:ACK196593 AME196591:AMG196593 AWA196591:AWC196593 BFW196591:BFY196593 BPS196591:BPU196593 BZO196591:BZQ196593 CJK196591:CJM196593 CTG196591:CTI196593 DDC196591:DDE196593 DMY196591:DNA196593 DWU196591:DWW196593 EGQ196591:EGS196593 EQM196591:EQO196593 FAI196591:FAK196593 FKE196591:FKG196593 FUA196591:FUC196593 GDW196591:GDY196593 GNS196591:GNU196593 GXO196591:GXQ196593 HHK196591:HHM196593 HRG196591:HRI196593 IBC196591:IBE196593 IKY196591:ILA196593 IUU196591:IUW196593 JEQ196591:JES196593 JOM196591:JOO196593 JYI196591:JYK196593 KIE196591:KIG196593 KSA196591:KSC196593 LBW196591:LBY196593 LLS196591:LLU196593 LVO196591:LVQ196593 MFK196591:MFM196593 MPG196591:MPI196593 MZC196591:MZE196593 NIY196591:NJA196593 NSU196591:NSW196593 OCQ196591:OCS196593 OMM196591:OMO196593 OWI196591:OWK196593 PGE196591:PGG196593 PQA196591:PQC196593 PZW196591:PZY196593 QJS196591:QJU196593 QTO196591:QTQ196593 RDK196591:RDM196593 RNG196591:RNI196593 RXC196591:RXE196593 SGY196591:SHA196593 SQU196591:SQW196593 TAQ196591:TAS196593 TKM196591:TKO196593 TUI196591:TUK196593 UEE196591:UEG196593 UOA196591:UOC196593 UXW196591:UXY196593 VHS196591:VHU196593 VRO196591:VRQ196593 WBK196591:WBM196593 WLG196591:WLI196593 WVC196591:WVE196593 D262127:F262129 IQ262127:IS262129 SM262127:SO262129 ACI262127:ACK262129 AME262127:AMG262129 AWA262127:AWC262129 BFW262127:BFY262129 BPS262127:BPU262129 BZO262127:BZQ262129 CJK262127:CJM262129 CTG262127:CTI262129 DDC262127:DDE262129 DMY262127:DNA262129 DWU262127:DWW262129 EGQ262127:EGS262129 EQM262127:EQO262129 FAI262127:FAK262129 FKE262127:FKG262129 FUA262127:FUC262129 GDW262127:GDY262129 GNS262127:GNU262129 GXO262127:GXQ262129 HHK262127:HHM262129 HRG262127:HRI262129 IBC262127:IBE262129 IKY262127:ILA262129 IUU262127:IUW262129 JEQ262127:JES262129 JOM262127:JOO262129 JYI262127:JYK262129 KIE262127:KIG262129 KSA262127:KSC262129 LBW262127:LBY262129 LLS262127:LLU262129 LVO262127:LVQ262129 MFK262127:MFM262129 MPG262127:MPI262129 MZC262127:MZE262129 NIY262127:NJA262129 NSU262127:NSW262129 OCQ262127:OCS262129 OMM262127:OMO262129 OWI262127:OWK262129 PGE262127:PGG262129 PQA262127:PQC262129 PZW262127:PZY262129 QJS262127:QJU262129 QTO262127:QTQ262129 RDK262127:RDM262129 RNG262127:RNI262129 RXC262127:RXE262129 SGY262127:SHA262129 SQU262127:SQW262129 TAQ262127:TAS262129 TKM262127:TKO262129 TUI262127:TUK262129 UEE262127:UEG262129 UOA262127:UOC262129 UXW262127:UXY262129 VHS262127:VHU262129 VRO262127:VRQ262129 WBK262127:WBM262129 WLG262127:WLI262129 WVC262127:WVE262129 D327663:F327665 IQ327663:IS327665 SM327663:SO327665 ACI327663:ACK327665 AME327663:AMG327665 AWA327663:AWC327665 BFW327663:BFY327665 BPS327663:BPU327665 BZO327663:BZQ327665 CJK327663:CJM327665 CTG327663:CTI327665 DDC327663:DDE327665 DMY327663:DNA327665 DWU327663:DWW327665 EGQ327663:EGS327665 EQM327663:EQO327665 FAI327663:FAK327665 FKE327663:FKG327665 FUA327663:FUC327665 GDW327663:GDY327665 GNS327663:GNU327665 GXO327663:GXQ327665 HHK327663:HHM327665 HRG327663:HRI327665 IBC327663:IBE327665 IKY327663:ILA327665 IUU327663:IUW327665 JEQ327663:JES327665 JOM327663:JOO327665 JYI327663:JYK327665 KIE327663:KIG327665 KSA327663:KSC327665 LBW327663:LBY327665 LLS327663:LLU327665 LVO327663:LVQ327665 MFK327663:MFM327665 MPG327663:MPI327665 MZC327663:MZE327665 NIY327663:NJA327665 NSU327663:NSW327665 OCQ327663:OCS327665 OMM327663:OMO327665 OWI327663:OWK327665 PGE327663:PGG327665 PQA327663:PQC327665 PZW327663:PZY327665 QJS327663:QJU327665 QTO327663:QTQ327665 RDK327663:RDM327665 RNG327663:RNI327665 RXC327663:RXE327665 SGY327663:SHA327665 SQU327663:SQW327665 TAQ327663:TAS327665 TKM327663:TKO327665 TUI327663:TUK327665 UEE327663:UEG327665 UOA327663:UOC327665 UXW327663:UXY327665 VHS327663:VHU327665 VRO327663:VRQ327665 WBK327663:WBM327665 WLG327663:WLI327665 WVC327663:WVE327665 D393199:F393201 IQ393199:IS393201 SM393199:SO393201 ACI393199:ACK393201 AME393199:AMG393201 AWA393199:AWC393201 BFW393199:BFY393201 BPS393199:BPU393201 BZO393199:BZQ393201 CJK393199:CJM393201 CTG393199:CTI393201 DDC393199:DDE393201 DMY393199:DNA393201 DWU393199:DWW393201 EGQ393199:EGS393201 EQM393199:EQO393201 FAI393199:FAK393201 FKE393199:FKG393201 FUA393199:FUC393201 GDW393199:GDY393201 GNS393199:GNU393201 GXO393199:GXQ393201 HHK393199:HHM393201 HRG393199:HRI393201 IBC393199:IBE393201 IKY393199:ILA393201 IUU393199:IUW393201 JEQ393199:JES393201 JOM393199:JOO393201 JYI393199:JYK393201 KIE393199:KIG393201 KSA393199:KSC393201 LBW393199:LBY393201 LLS393199:LLU393201 LVO393199:LVQ393201 MFK393199:MFM393201 MPG393199:MPI393201 MZC393199:MZE393201 NIY393199:NJA393201 NSU393199:NSW393201 OCQ393199:OCS393201 OMM393199:OMO393201 OWI393199:OWK393201 PGE393199:PGG393201 PQA393199:PQC393201 PZW393199:PZY393201 QJS393199:QJU393201 QTO393199:QTQ393201 RDK393199:RDM393201 RNG393199:RNI393201 RXC393199:RXE393201 SGY393199:SHA393201 SQU393199:SQW393201 TAQ393199:TAS393201 TKM393199:TKO393201 TUI393199:TUK393201 UEE393199:UEG393201 UOA393199:UOC393201 UXW393199:UXY393201 VHS393199:VHU393201 VRO393199:VRQ393201 WBK393199:WBM393201 WLG393199:WLI393201 WVC393199:WVE393201 D458735:F458737 IQ458735:IS458737 SM458735:SO458737 ACI458735:ACK458737 AME458735:AMG458737 AWA458735:AWC458737 BFW458735:BFY458737 BPS458735:BPU458737 BZO458735:BZQ458737 CJK458735:CJM458737 CTG458735:CTI458737 DDC458735:DDE458737 DMY458735:DNA458737 DWU458735:DWW458737 EGQ458735:EGS458737 EQM458735:EQO458737 FAI458735:FAK458737 FKE458735:FKG458737 FUA458735:FUC458737 GDW458735:GDY458737 GNS458735:GNU458737 GXO458735:GXQ458737 HHK458735:HHM458737 HRG458735:HRI458737 IBC458735:IBE458737 IKY458735:ILA458737 IUU458735:IUW458737 JEQ458735:JES458737 JOM458735:JOO458737 JYI458735:JYK458737 KIE458735:KIG458737 KSA458735:KSC458737 LBW458735:LBY458737 LLS458735:LLU458737 LVO458735:LVQ458737 MFK458735:MFM458737 MPG458735:MPI458737 MZC458735:MZE458737 NIY458735:NJA458737 NSU458735:NSW458737 OCQ458735:OCS458737 OMM458735:OMO458737 OWI458735:OWK458737 PGE458735:PGG458737 PQA458735:PQC458737 PZW458735:PZY458737 QJS458735:QJU458737 QTO458735:QTQ458737 RDK458735:RDM458737 RNG458735:RNI458737 RXC458735:RXE458737 SGY458735:SHA458737 SQU458735:SQW458737 TAQ458735:TAS458737 TKM458735:TKO458737 TUI458735:TUK458737 UEE458735:UEG458737 UOA458735:UOC458737 UXW458735:UXY458737 VHS458735:VHU458737 VRO458735:VRQ458737 WBK458735:WBM458737 WLG458735:WLI458737 WVC458735:WVE458737 D524271:F524273 IQ524271:IS524273 SM524271:SO524273 ACI524271:ACK524273 AME524271:AMG524273 AWA524271:AWC524273 BFW524271:BFY524273 BPS524271:BPU524273 BZO524271:BZQ524273 CJK524271:CJM524273 CTG524271:CTI524273 DDC524271:DDE524273 DMY524271:DNA524273 DWU524271:DWW524273 EGQ524271:EGS524273 EQM524271:EQO524273 FAI524271:FAK524273 FKE524271:FKG524273 FUA524271:FUC524273 GDW524271:GDY524273 GNS524271:GNU524273 GXO524271:GXQ524273 HHK524271:HHM524273 HRG524271:HRI524273 IBC524271:IBE524273 IKY524271:ILA524273 IUU524271:IUW524273 JEQ524271:JES524273 JOM524271:JOO524273 JYI524271:JYK524273 KIE524271:KIG524273 KSA524271:KSC524273 LBW524271:LBY524273 LLS524271:LLU524273 LVO524271:LVQ524273 MFK524271:MFM524273 MPG524271:MPI524273 MZC524271:MZE524273 NIY524271:NJA524273 NSU524271:NSW524273 OCQ524271:OCS524273 OMM524271:OMO524273 OWI524271:OWK524273 PGE524271:PGG524273 PQA524271:PQC524273 PZW524271:PZY524273 QJS524271:QJU524273 QTO524271:QTQ524273 RDK524271:RDM524273 RNG524271:RNI524273 RXC524271:RXE524273 SGY524271:SHA524273 SQU524271:SQW524273 TAQ524271:TAS524273 TKM524271:TKO524273 TUI524271:TUK524273 UEE524271:UEG524273 UOA524271:UOC524273 UXW524271:UXY524273 VHS524271:VHU524273 VRO524271:VRQ524273 WBK524271:WBM524273 WLG524271:WLI524273 WVC524271:WVE524273 D589807:F589809 IQ589807:IS589809 SM589807:SO589809 ACI589807:ACK589809 AME589807:AMG589809 AWA589807:AWC589809 BFW589807:BFY589809 BPS589807:BPU589809 BZO589807:BZQ589809 CJK589807:CJM589809 CTG589807:CTI589809 DDC589807:DDE589809 DMY589807:DNA589809 DWU589807:DWW589809 EGQ589807:EGS589809 EQM589807:EQO589809 FAI589807:FAK589809 FKE589807:FKG589809 FUA589807:FUC589809 GDW589807:GDY589809 GNS589807:GNU589809 GXO589807:GXQ589809 HHK589807:HHM589809 HRG589807:HRI589809 IBC589807:IBE589809 IKY589807:ILA589809 IUU589807:IUW589809 JEQ589807:JES589809 JOM589807:JOO589809 JYI589807:JYK589809 KIE589807:KIG589809 KSA589807:KSC589809 LBW589807:LBY589809 LLS589807:LLU589809 LVO589807:LVQ589809 MFK589807:MFM589809 MPG589807:MPI589809 MZC589807:MZE589809 NIY589807:NJA589809 NSU589807:NSW589809 OCQ589807:OCS589809 OMM589807:OMO589809 OWI589807:OWK589809 PGE589807:PGG589809 PQA589807:PQC589809 PZW589807:PZY589809 QJS589807:QJU589809 QTO589807:QTQ589809 RDK589807:RDM589809 RNG589807:RNI589809 RXC589807:RXE589809 SGY589807:SHA589809 SQU589807:SQW589809 TAQ589807:TAS589809 TKM589807:TKO589809 TUI589807:TUK589809 UEE589807:UEG589809 UOA589807:UOC589809 UXW589807:UXY589809 VHS589807:VHU589809 VRO589807:VRQ589809 WBK589807:WBM589809 WLG589807:WLI589809 WVC589807:WVE589809 D655343:F655345 IQ655343:IS655345 SM655343:SO655345 ACI655343:ACK655345 AME655343:AMG655345 AWA655343:AWC655345 BFW655343:BFY655345 BPS655343:BPU655345 BZO655343:BZQ655345 CJK655343:CJM655345 CTG655343:CTI655345 DDC655343:DDE655345 DMY655343:DNA655345 DWU655343:DWW655345 EGQ655343:EGS655345 EQM655343:EQO655345 FAI655343:FAK655345 FKE655343:FKG655345 FUA655343:FUC655345 GDW655343:GDY655345 GNS655343:GNU655345 GXO655343:GXQ655345 HHK655343:HHM655345 HRG655343:HRI655345 IBC655343:IBE655345 IKY655343:ILA655345 IUU655343:IUW655345 JEQ655343:JES655345 JOM655343:JOO655345 JYI655343:JYK655345 KIE655343:KIG655345 KSA655343:KSC655345 LBW655343:LBY655345 LLS655343:LLU655345 LVO655343:LVQ655345 MFK655343:MFM655345 MPG655343:MPI655345 MZC655343:MZE655345 NIY655343:NJA655345 NSU655343:NSW655345 OCQ655343:OCS655345 OMM655343:OMO655345 OWI655343:OWK655345 PGE655343:PGG655345 PQA655343:PQC655345 PZW655343:PZY655345 QJS655343:QJU655345 QTO655343:QTQ655345 RDK655343:RDM655345 RNG655343:RNI655345 RXC655343:RXE655345 SGY655343:SHA655345 SQU655343:SQW655345 TAQ655343:TAS655345 TKM655343:TKO655345 TUI655343:TUK655345 UEE655343:UEG655345 UOA655343:UOC655345 UXW655343:UXY655345 VHS655343:VHU655345 VRO655343:VRQ655345 WBK655343:WBM655345 WLG655343:WLI655345 WVC655343:WVE655345 D720879:F720881 IQ720879:IS720881 SM720879:SO720881 ACI720879:ACK720881 AME720879:AMG720881 AWA720879:AWC720881 BFW720879:BFY720881 BPS720879:BPU720881 BZO720879:BZQ720881 CJK720879:CJM720881 CTG720879:CTI720881 DDC720879:DDE720881 DMY720879:DNA720881 DWU720879:DWW720881 EGQ720879:EGS720881 EQM720879:EQO720881 FAI720879:FAK720881 FKE720879:FKG720881 FUA720879:FUC720881 GDW720879:GDY720881 GNS720879:GNU720881 GXO720879:GXQ720881 HHK720879:HHM720881 HRG720879:HRI720881 IBC720879:IBE720881 IKY720879:ILA720881 IUU720879:IUW720881 JEQ720879:JES720881 JOM720879:JOO720881 JYI720879:JYK720881 KIE720879:KIG720881 KSA720879:KSC720881 LBW720879:LBY720881 LLS720879:LLU720881 LVO720879:LVQ720881 MFK720879:MFM720881 MPG720879:MPI720881 MZC720879:MZE720881 NIY720879:NJA720881 NSU720879:NSW720881 OCQ720879:OCS720881 OMM720879:OMO720881 OWI720879:OWK720881 PGE720879:PGG720881 PQA720879:PQC720881 PZW720879:PZY720881 QJS720879:QJU720881 QTO720879:QTQ720881 RDK720879:RDM720881 RNG720879:RNI720881 RXC720879:RXE720881 SGY720879:SHA720881 SQU720879:SQW720881 TAQ720879:TAS720881 TKM720879:TKO720881 TUI720879:TUK720881 UEE720879:UEG720881 UOA720879:UOC720881 UXW720879:UXY720881 VHS720879:VHU720881 VRO720879:VRQ720881 WBK720879:WBM720881 WLG720879:WLI720881 WVC720879:WVE720881 D786415:F786417 IQ786415:IS786417 SM786415:SO786417 ACI786415:ACK786417 AME786415:AMG786417 AWA786415:AWC786417 BFW786415:BFY786417 BPS786415:BPU786417 BZO786415:BZQ786417 CJK786415:CJM786417 CTG786415:CTI786417 DDC786415:DDE786417 DMY786415:DNA786417 DWU786415:DWW786417 EGQ786415:EGS786417 EQM786415:EQO786417 FAI786415:FAK786417 FKE786415:FKG786417 FUA786415:FUC786417 GDW786415:GDY786417 GNS786415:GNU786417 GXO786415:GXQ786417 HHK786415:HHM786417 HRG786415:HRI786417 IBC786415:IBE786417 IKY786415:ILA786417 IUU786415:IUW786417 JEQ786415:JES786417 JOM786415:JOO786417 JYI786415:JYK786417 KIE786415:KIG786417 KSA786415:KSC786417 LBW786415:LBY786417 LLS786415:LLU786417 LVO786415:LVQ786417 MFK786415:MFM786417 MPG786415:MPI786417 MZC786415:MZE786417 NIY786415:NJA786417 NSU786415:NSW786417 OCQ786415:OCS786417 OMM786415:OMO786417 OWI786415:OWK786417 PGE786415:PGG786417 PQA786415:PQC786417 PZW786415:PZY786417 QJS786415:QJU786417 QTO786415:QTQ786417 RDK786415:RDM786417 RNG786415:RNI786417 RXC786415:RXE786417 SGY786415:SHA786417 SQU786415:SQW786417 TAQ786415:TAS786417 TKM786415:TKO786417 TUI786415:TUK786417 UEE786415:UEG786417 UOA786415:UOC786417 UXW786415:UXY786417 VHS786415:VHU786417 VRO786415:VRQ786417 WBK786415:WBM786417 WLG786415:WLI786417 WVC786415:WVE786417 D851951:F851953 IQ851951:IS851953 SM851951:SO851953 ACI851951:ACK851953 AME851951:AMG851953 AWA851951:AWC851953 BFW851951:BFY851953 BPS851951:BPU851953 BZO851951:BZQ851953 CJK851951:CJM851953 CTG851951:CTI851953 DDC851951:DDE851953 DMY851951:DNA851953 DWU851951:DWW851953 EGQ851951:EGS851953 EQM851951:EQO851953 FAI851951:FAK851953 FKE851951:FKG851953 FUA851951:FUC851953 GDW851951:GDY851953 GNS851951:GNU851953 GXO851951:GXQ851953 HHK851951:HHM851953 HRG851951:HRI851953 IBC851951:IBE851953 IKY851951:ILA851953 IUU851951:IUW851953 JEQ851951:JES851953 JOM851951:JOO851953 JYI851951:JYK851953 KIE851951:KIG851953 KSA851951:KSC851953 LBW851951:LBY851953 LLS851951:LLU851953 LVO851951:LVQ851953 MFK851951:MFM851953 MPG851951:MPI851953 MZC851951:MZE851953 NIY851951:NJA851953 NSU851951:NSW851953 OCQ851951:OCS851953 OMM851951:OMO851953 OWI851951:OWK851953 PGE851951:PGG851953 PQA851951:PQC851953 PZW851951:PZY851953 QJS851951:QJU851953 QTO851951:QTQ851953 RDK851951:RDM851953 RNG851951:RNI851953 RXC851951:RXE851953 SGY851951:SHA851953 SQU851951:SQW851953 TAQ851951:TAS851953 TKM851951:TKO851953 TUI851951:TUK851953 UEE851951:UEG851953 UOA851951:UOC851953 UXW851951:UXY851953 VHS851951:VHU851953 VRO851951:VRQ851953 WBK851951:WBM851953 WLG851951:WLI851953 WVC851951:WVE851953 D917487:F917489 IQ917487:IS917489 SM917487:SO917489 ACI917487:ACK917489 AME917487:AMG917489 AWA917487:AWC917489 BFW917487:BFY917489 BPS917487:BPU917489 BZO917487:BZQ917489 CJK917487:CJM917489 CTG917487:CTI917489 DDC917487:DDE917489 DMY917487:DNA917489 DWU917487:DWW917489 EGQ917487:EGS917489 EQM917487:EQO917489 FAI917487:FAK917489 FKE917487:FKG917489 FUA917487:FUC917489 GDW917487:GDY917489 GNS917487:GNU917489 GXO917487:GXQ917489 HHK917487:HHM917489 HRG917487:HRI917489 IBC917487:IBE917489 IKY917487:ILA917489 IUU917487:IUW917489 JEQ917487:JES917489 JOM917487:JOO917489 JYI917487:JYK917489 KIE917487:KIG917489 KSA917487:KSC917489 LBW917487:LBY917489 LLS917487:LLU917489 LVO917487:LVQ917489 MFK917487:MFM917489 MPG917487:MPI917489 MZC917487:MZE917489 NIY917487:NJA917489 NSU917487:NSW917489 OCQ917487:OCS917489 OMM917487:OMO917489 OWI917487:OWK917489 PGE917487:PGG917489 PQA917487:PQC917489 PZW917487:PZY917489 QJS917487:QJU917489 QTO917487:QTQ917489 RDK917487:RDM917489 RNG917487:RNI917489 RXC917487:RXE917489 SGY917487:SHA917489 SQU917487:SQW917489 TAQ917487:TAS917489 TKM917487:TKO917489 TUI917487:TUK917489 UEE917487:UEG917489 UOA917487:UOC917489 UXW917487:UXY917489 VHS917487:VHU917489 VRO917487:VRQ917489 WBK917487:WBM917489 WLG917487:WLI917489 WVC917487:WVE917489 D983023:F983025 IQ983023:IS983025 SM983023:SO983025 ACI983023:ACK983025 AME983023:AMG983025 AWA983023:AWC983025 BFW983023:BFY983025 BPS983023:BPU983025 BZO983023:BZQ983025 CJK983023:CJM983025 CTG983023:CTI983025 DDC983023:DDE983025 DMY983023:DNA983025 DWU983023:DWW983025 EGQ983023:EGS983025 EQM983023:EQO983025 FAI983023:FAK983025 FKE983023:FKG983025 FUA983023:FUC983025 GDW983023:GDY983025 GNS983023:GNU983025 GXO983023:GXQ983025 HHK983023:HHM983025 HRG983023:HRI983025 IBC983023:IBE983025 IKY983023:ILA983025 IUU983023:IUW983025 JEQ983023:JES983025 JOM983023:JOO983025 JYI983023:JYK983025 KIE983023:KIG983025 KSA983023:KSC983025 LBW983023:LBY983025 LLS983023:LLU983025 LVO983023:LVQ983025 MFK983023:MFM983025 MPG983023:MPI983025 MZC983023:MZE983025 NIY983023:NJA983025 NSU983023:NSW983025 OCQ983023:OCS983025 OMM983023:OMO983025 OWI983023:OWK983025 PGE983023:PGG983025 PQA983023:PQC983025 PZW983023:PZY983025 QJS983023:QJU983025 QTO983023:QTQ983025 RDK983023:RDM983025 RNG983023:RNI983025 RXC983023:RXE983025 SGY983023:SHA983025 SQU983023:SQW983025 TAQ983023:TAS983025 TKM983023:TKO983025 TUI983023:TUK983025 UEE983023:UEG983025 UOA983023:UOC983025 UXW983023:UXY983025 VHS983023:VHU983025 VRO983023:VRQ983025 WBK983023:WBM983025 WLG983023:WLI983025 WVC983023:WVE983025 WVF917494:WVJ917494 IQ65522:IX65522 SM65522:ST65522 ACI65522:ACP65522 AME65522:AML65522 AWA65522:AWH65522 BFW65522:BGD65522 BPS65522:BPZ65522 BZO65522:BZV65522 CJK65522:CJR65522 CTG65522:CTN65522 DDC65522:DDJ65522 DMY65522:DNF65522 DWU65522:DXB65522 EGQ65522:EGX65522 EQM65522:EQT65522 FAI65522:FAP65522 FKE65522:FKL65522 FUA65522:FUH65522 GDW65522:GED65522 GNS65522:GNZ65522 GXO65522:GXV65522 HHK65522:HHR65522 HRG65522:HRN65522 IBC65522:IBJ65522 IKY65522:ILF65522 IUU65522:IVB65522 JEQ65522:JEX65522 JOM65522:JOT65522 JYI65522:JYP65522 KIE65522:KIL65522 KSA65522:KSH65522 LBW65522:LCD65522 LLS65522:LLZ65522 LVO65522:LVV65522 MFK65522:MFR65522 MPG65522:MPN65522 MZC65522:MZJ65522 NIY65522:NJF65522 NSU65522:NTB65522 OCQ65522:OCX65522 OMM65522:OMT65522 OWI65522:OWP65522 PGE65522:PGL65522 PQA65522:PQH65522 PZW65522:QAD65522 QJS65522:QJZ65522 QTO65522:QTV65522 RDK65522:RDR65522 RNG65522:RNN65522 RXC65522:RXJ65522 SGY65522:SHF65522 SQU65522:SRB65522 TAQ65522:TAX65522 TKM65522:TKT65522 TUI65522:TUP65522 UEE65522:UEL65522 UOA65522:UOH65522 UXW65522:UYD65522 VHS65522:VHZ65522 VRO65522:VRV65522 WBK65522:WBR65522 WLG65522:WLN65522 WVC65522:WVJ65522 IQ131058:IX131058 SM131058:ST131058 ACI131058:ACP131058 AME131058:AML131058 AWA131058:AWH131058 BFW131058:BGD131058 BPS131058:BPZ131058 BZO131058:BZV131058 CJK131058:CJR131058 CTG131058:CTN131058 DDC131058:DDJ131058 DMY131058:DNF131058 DWU131058:DXB131058 EGQ131058:EGX131058 EQM131058:EQT131058 FAI131058:FAP131058 FKE131058:FKL131058 FUA131058:FUH131058 GDW131058:GED131058 GNS131058:GNZ131058 GXO131058:GXV131058 HHK131058:HHR131058 HRG131058:HRN131058 IBC131058:IBJ131058 IKY131058:ILF131058 IUU131058:IVB131058 JEQ131058:JEX131058 JOM131058:JOT131058 JYI131058:JYP131058 KIE131058:KIL131058 KSA131058:KSH131058 LBW131058:LCD131058 LLS131058:LLZ131058 LVO131058:LVV131058 MFK131058:MFR131058 MPG131058:MPN131058 MZC131058:MZJ131058 NIY131058:NJF131058 NSU131058:NTB131058 OCQ131058:OCX131058 OMM131058:OMT131058 OWI131058:OWP131058 PGE131058:PGL131058 PQA131058:PQH131058 PZW131058:QAD131058 QJS131058:QJZ131058 QTO131058:QTV131058 RDK131058:RDR131058 RNG131058:RNN131058 RXC131058:RXJ131058 SGY131058:SHF131058 SQU131058:SRB131058 TAQ131058:TAX131058 TKM131058:TKT131058 TUI131058:TUP131058 UEE131058:UEL131058 UOA131058:UOH131058 UXW131058:UYD131058 VHS131058:VHZ131058 VRO131058:VRV131058 WBK131058:WBR131058 WLG131058:WLN131058 WVC131058:WVJ131058 IQ196594:IX196594 SM196594:ST196594 ACI196594:ACP196594 AME196594:AML196594 AWA196594:AWH196594 BFW196594:BGD196594 BPS196594:BPZ196594 BZO196594:BZV196594 CJK196594:CJR196594 CTG196594:CTN196594 DDC196594:DDJ196594 DMY196594:DNF196594 DWU196594:DXB196594 EGQ196594:EGX196594 EQM196594:EQT196594 FAI196594:FAP196594 FKE196594:FKL196594 FUA196594:FUH196594 GDW196594:GED196594 GNS196594:GNZ196594 GXO196594:GXV196594 HHK196594:HHR196594 HRG196594:HRN196594 IBC196594:IBJ196594 IKY196594:ILF196594 IUU196594:IVB196594 JEQ196594:JEX196594 JOM196594:JOT196594 JYI196594:JYP196594 KIE196594:KIL196594 KSA196594:KSH196594 LBW196594:LCD196594 LLS196594:LLZ196594 LVO196594:LVV196594 MFK196594:MFR196594 MPG196594:MPN196594 MZC196594:MZJ196594 NIY196594:NJF196594 NSU196594:NTB196594 OCQ196594:OCX196594 OMM196594:OMT196594 OWI196594:OWP196594 PGE196594:PGL196594 PQA196594:PQH196594 PZW196594:QAD196594 QJS196594:QJZ196594 QTO196594:QTV196594 RDK196594:RDR196594 RNG196594:RNN196594 RXC196594:RXJ196594 SGY196594:SHF196594 SQU196594:SRB196594 TAQ196594:TAX196594 TKM196594:TKT196594 TUI196594:TUP196594 UEE196594:UEL196594 UOA196594:UOH196594 UXW196594:UYD196594 VHS196594:VHZ196594 VRO196594:VRV196594 WBK196594:WBR196594 WLG196594:WLN196594 WVC196594:WVJ196594 IQ262130:IX262130 SM262130:ST262130 ACI262130:ACP262130 AME262130:AML262130 AWA262130:AWH262130 BFW262130:BGD262130 BPS262130:BPZ262130 BZO262130:BZV262130 CJK262130:CJR262130 CTG262130:CTN262130 DDC262130:DDJ262130 DMY262130:DNF262130 DWU262130:DXB262130 EGQ262130:EGX262130 EQM262130:EQT262130 FAI262130:FAP262130 FKE262130:FKL262130 FUA262130:FUH262130 GDW262130:GED262130 GNS262130:GNZ262130 GXO262130:GXV262130 HHK262130:HHR262130 HRG262130:HRN262130 IBC262130:IBJ262130 IKY262130:ILF262130 IUU262130:IVB262130 JEQ262130:JEX262130 JOM262130:JOT262130 JYI262130:JYP262130 KIE262130:KIL262130 KSA262130:KSH262130 LBW262130:LCD262130 LLS262130:LLZ262130 LVO262130:LVV262130 MFK262130:MFR262130 MPG262130:MPN262130 MZC262130:MZJ262130 NIY262130:NJF262130 NSU262130:NTB262130 OCQ262130:OCX262130 OMM262130:OMT262130 OWI262130:OWP262130 PGE262130:PGL262130 PQA262130:PQH262130 PZW262130:QAD262130 QJS262130:QJZ262130 QTO262130:QTV262130 RDK262130:RDR262130 RNG262130:RNN262130 RXC262130:RXJ262130 SGY262130:SHF262130 SQU262130:SRB262130 TAQ262130:TAX262130 TKM262130:TKT262130 TUI262130:TUP262130 UEE262130:UEL262130 UOA262130:UOH262130 UXW262130:UYD262130 VHS262130:VHZ262130 VRO262130:VRV262130 WBK262130:WBR262130 WLG262130:WLN262130 WVC262130:WVJ262130 IQ327666:IX327666 SM327666:ST327666 ACI327666:ACP327666 AME327666:AML327666 AWA327666:AWH327666 BFW327666:BGD327666 BPS327666:BPZ327666 BZO327666:BZV327666 CJK327666:CJR327666 CTG327666:CTN327666 DDC327666:DDJ327666 DMY327666:DNF327666 DWU327666:DXB327666 EGQ327666:EGX327666 EQM327666:EQT327666 FAI327666:FAP327666 FKE327666:FKL327666 FUA327666:FUH327666 GDW327666:GED327666 GNS327666:GNZ327666 GXO327666:GXV327666 HHK327666:HHR327666 HRG327666:HRN327666 IBC327666:IBJ327666 IKY327666:ILF327666 IUU327666:IVB327666 JEQ327666:JEX327666 JOM327666:JOT327666 JYI327666:JYP327666 KIE327666:KIL327666 KSA327666:KSH327666 LBW327666:LCD327666 LLS327666:LLZ327666 LVO327666:LVV327666 MFK327666:MFR327666 MPG327666:MPN327666 MZC327666:MZJ327666 NIY327666:NJF327666 NSU327666:NTB327666 OCQ327666:OCX327666 OMM327666:OMT327666 OWI327666:OWP327666 PGE327666:PGL327666 PQA327666:PQH327666 PZW327666:QAD327666 QJS327666:QJZ327666 QTO327666:QTV327666 RDK327666:RDR327666 RNG327666:RNN327666 RXC327666:RXJ327666 SGY327666:SHF327666 SQU327666:SRB327666 TAQ327666:TAX327666 TKM327666:TKT327666 TUI327666:TUP327666 UEE327666:UEL327666 UOA327666:UOH327666 UXW327666:UYD327666 VHS327666:VHZ327666 VRO327666:VRV327666 WBK327666:WBR327666 WLG327666:WLN327666 WVC327666:WVJ327666 IQ393202:IX393202 SM393202:ST393202 ACI393202:ACP393202 AME393202:AML393202 AWA393202:AWH393202 BFW393202:BGD393202 BPS393202:BPZ393202 BZO393202:BZV393202 CJK393202:CJR393202 CTG393202:CTN393202 DDC393202:DDJ393202 DMY393202:DNF393202 DWU393202:DXB393202 EGQ393202:EGX393202 EQM393202:EQT393202 FAI393202:FAP393202 FKE393202:FKL393202 FUA393202:FUH393202 GDW393202:GED393202 GNS393202:GNZ393202 GXO393202:GXV393202 HHK393202:HHR393202 HRG393202:HRN393202 IBC393202:IBJ393202 IKY393202:ILF393202 IUU393202:IVB393202 JEQ393202:JEX393202 JOM393202:JOT393202 JYI393202:JYP393202 KIE393202:KIL393202 KSA393202:KSH393202 LBW393202:LCD393202 LLS393202:LLZ393202 LVO393202:LVV393202 MFK393202:MFR393202 MPG393202:MPN393202 MZC393202:MZJ393202 NIY393202:NJF393202 NSU393202:NTB393202 OCQ393202:OCX393202 OMM393202:OMT393202 OWI393202:OWP393202 PGE393202:PGL393202 PQA393202:PQH393202 PZW393202:QAD393202 QJS393202:QJZ393202 QTO393202:QTV393202 RDK393202:RDR393202 RNG393202:RNN393202 RXC393202:RXJ393202 SGY393202:SHF393202 SQU393202:SRB393202 TAQ393202:TAX393202 TKM393202:TKT393202 TUI393202:TUP393202 UEE393202:UEL393202 UOA393202:UOH393202 UXW393202:UYD393202 VHS393202:VHZ393202 VRO393202:VRV393202 WBK393202:WBR393202 WLG393202:WLN393202 WVC393202:WVJ393202 IQ458738:IX458738 SM458738:ST458738 ACI458738:ACP458738 AME458738:AML458738 AWA458738:AWH458738 BFW458738:BGD458738 BPS458738:BPZ458738 BZO458738:BZV458738 CJK458738:CJR458738 CTG458738:CTN458738 DDC458738:DDJ458738 DMY458738:DNF458738 DWU458738:DXB458738 EGQ458738:EGX458738 EQM458738:EQT458738 FAI458738:FAP458738 FKE458738:FKL458738 FUA458738:FUH458738 GDW458738:GED458738 GNS458738:GNZ458738 GXO458738:GXV458738 HHK458738:HHR458738 HRG458738:HRN458738 IBC458738:IBJ458738 IKY458738:ILF458738 IUU458738:IVB458738 JEQ458738:JEX458738 JOM458738:JOT458738 JYI458738:JYP458738 KIE458738:KIL458738 KSA458738:KSH458738 LBW458738:LCD458738 LLS458738:LLZ458738 LVO458738:LVV458738 MFK458738:MFR458738 MPG458738:MPN458738 MZC458738:MZJ458738 NIY458738:NJF458738 NSU458738:NTB458738 OCQ458738:OCX458738 OMM458738:OMT458738 OWI458738:OWP458738 PGE458738:PGL458738 PQA458738:PQH458738 PZW458738:QAD458738 QJS458738:QJZ458738 QTO458738:QTV458738 RDK458738:RDR458738 RNG458738:RNN458738 RXC458738:RXJ458738 SGY458738:SHF458738 SQU458738:SRB458738 TAQ458738:TAX458738 TKM458738:TKT458738 TUI458738:TUP458738 UEE458738:UEL458738 UOA458738:UOH458738 UXW458738:UYD458738 VHS458738:VHZ458738 VRO458738:VRV458738 WBK458738:WBR458738 WLG458738:WLN458738 WVC458738:WVJ458738 IQ524274:IX524274 SM524274:ST524274 ACI524274:ACP524274 AME524274:AML524274 AWA524274:AWH524274 BFW524274:BGD524274 BPS524274:BPZ524274 BZO524274:BZV524274 CJK524274:CJR524274 CTG524274:CTN524274 DDC524274:DDJ524274 DMY524274:DNF524274 DWU524274:DXB524274 EGQ524274:EGX524274 EQM524274:EQT524274 FAI524274:FAP524274 FKE524274:FKL524274 FUA524274:FUH524274 GDW524274:GED524274 GNS524274:GNZ524274 GXO524274:GXV524274 HHK524274:HHR524274 HRG524274:HRN524274 IBC524274:IBJ524274 IKY524274:ILF524274 IUU524274:IVB524274 JEQ524274:JEX524274 JOM524274:JOT524274 JYI524274:JYP524274 KIE524274:KIL524274 KSA524274:KSH524274 LBW524274:LCD524274 LLS524274:LLZ524274 LVO524274:LVV524274 MFK524274:MFR524274 MPG524274:MPN524274 MZC524274:MZJ524274 NIY524274:NJF524274 NSU524274:NTB524274 OCQ524274:OCX524274 OMM524274:OMT524274 OWI524274:OWP524274 PGE524274:PGL524274 PQA524274:PQH524274 PZW524274:QAD524274 QJS524274:QJZ524274 QTO524274:QTV524274 RDK524274:RDR524274 RNG524274:RNN524274 RXC524274:RXJ524274 SGY524274:SHF524274 SQU524274:SRB524274 TAQ524274:TAX524274 TKM524274:TKT524274 TUI524274:TUP524274 UEE524274:UEL524274 UOA524274:UOH524274 UXW524274:UYD524274 VHS524274:VHZ524274 VRO524274:VRV524274 WBK524274:WBR524274 WLG524274:WLN524274 WVC524274:WVJ524274 IQ589810:IX589810 SM589810:ST589810 ACI589810:ACP589810 AME589810:AML589810 AWA589810:AWH589810 BFW589810:BGD589810 BPS589810:BPZ589810 BZO589810:BZV589810 CJK589810:CJR589810 CTG589810:CTN589810 DDC589810:DDJ589810 DMY589810:DNF589810 DWU589810:DXB589810 EGQ589810:EGX589810 EQM589810:EQT589810 FAI589810:FAP589810 FKE589810:FKL589810 FUA589810:FUH589810 GDW589810:GED589810 GNS589810:GNZ589810 GXO589810:GXV589810 HHK589810:HHR589810 HRG589810:HRN589810 IBC589810:IBJ589810 IKY589810:ILF589810 IUU589810:IVB589810 JEQ589810:JEX589810 JOM589810:JOT589810 JYI589810:JYP589810 KIE589810:KIL589810 KSA589810:KSH589810 LBW589810:LCD589810 LLS589810:LLZ589810 LVO589810:LVV589810 MFK589810:MFR589810 MPG589810:MPN589810 MZC589810:MZJ589810 NIY589810:NJF589810 NSU589810:NTB589810 OCQ589810:OCX589810 OMM589810:OMT589810 OWI589810:OWP589810 PGE589810:PGL589810 PQA589810:PQH589810 PZW589810:QAD589810 QJS589810:QJZ589810 QTO589810:QTV589810 RDK589810:RDR589810 RNG589810:RNN589810 RXC589810:RXJ589810 SGY589810:SHF589810 SQU589810:SRB589810 TAQ589810:TAX589810 TKM589810:TKT589810 TUI589810:TUP589810 UEE589810:UEL589810 UOA589810:UOH589810 UXW589810:UYD589810 VHS589810:VHZ589810 VRO589810:VRV589810 WBK589810:WBR589810 WLG589810:WLN589810 WVC589810:WVJ589810 IQ655346:IX655346 SM655346:ST655346 ACI655346:ACP655346 AME655346:AML655346 AWA655346:AWH655346 BFW655346:BGD655346 BPS655346:BPZ655346 BZO655346:BZV655346 CJK655346:CJR655346 CTG655346:CTN655346 DDC655346:DDJ655346 DMY655346:DNF655346 DWU655346:DXB655346 EGQ655346:EGX655346 EQM655346:EQT655346 FAI655346:FAP655346 FKE655346:FKL655346 FUA655346:FUH655346 GDW655346:GED655346 GNS655346:GNZ655346 GXO655346:GXV655346 HHK655346:HHR655346 HRG655346:HRN655346 IBC655346:IBJ655346 IKY655346:ILF655346 IUU655346:IVB655346 JEQ655346:JEX655346 JOM655346:JOT655346 JYI655346:JYP655346 KIE655346:KIL655346 KSA655346:KSH655346 LBW655346:LCD655346 LLS655346:LLZ655346 LVO655346:LVV655346 MFK655346:MFR655346 MPG655346:MPN655346 MZC655346:MZJ655346 NIY655346:NJF655346 NSU655346:NTB655346 OCQ655346:OCX655346 OMM655346:OMT655346 OWI655346:OWP655346 PGE655346:PGL655346 PQA655346:PQH655346 PZW655346:QAD655346 QJS655346:QJZ655346 QTO655346:QTV655346 RDK655346:RDR655346 RNG655346:RNN655346 RXC655346:RXJ655346 SGY655346:SHF655346 SQU655346:SRB655346 TAQ655346:TAX655346 TKM655346:TKT655346 TUI655346:TUP655346 UEE655346:UEL655346 UOA655346:UOH655346 UXW655346:UYD655346 VHS655346:VHZ655346 VRO655346:VRV655346 WBK655346:WBR655346 WLG655346:WLN655346 WVC655346:WVJ655346 IQ720882:IX720882 SM720882:ST720882 ACI720882:ACP720882 AME720882:AML720882 AWA720882:AWH720882 BFW720882:BGD720882 BPS720882:BPZ720882 BZO720882:BZV720882 CJK720882:CJR720882 CTG720882:CTN720882 DDC720882:DDJ720882 DMY720882:DNF720882 DWU720882:DXB720882 EGQ720882:EGX720882 EQM720882:EQT720882 FAI720882:FAP720882 FKE720882:FKL720882 FUA720882:FUH720882 GDW720882:GED720882 GNS720882:GNZ720882 GXO720882:GXV720882 HHK720882:HHR720882 HRG720882:HRN720882 IBC720882:IBJ720882 IKY720882:ILF720882 IUU720882:IVB720882 JEQ720882:JEX720882 JOM720882:JOT720882 JYI720882:JYP720882 KIE720882:KIL720882 KSA720882:KSH720882 LBW720882:LCD720882 LLS720882:LLZ720882 LVO720882:LVV720882 MFK720882:MFR720882 MPG720882:MPN720882 MZC720882:MZJ720882 NIY720882:NJF720882 NSU720882:NTB720882 OCQ720882:OCX720882 OMM720882:OMT720882 OWI720882:OWP720882 PGE720882:PGL720882 PQA720882:PQH720882 PZW720882:QAD720882 QJS720882:QJZ720882 QTO720882:QTV720882 RDK720882:RDR720882 RNG720882:RNN720882 RXC720882:RXJ720882 SGY720882:SHF720882 SQU720882:SRB720882 TAQ720882:TAX720882 TKM720882:TKT720882 TUI720882:TUP720882 UEE720882:UEL720882 UOA720882:UOH720882 UXW720882:UYD720882 VHS720882:VHZ720882 VRO720882:VRV720882 WBK720882:WBR720882 WLG720882:WLN720882 WVC720882:WVJ720882 IQ786418:IX786418 SM786418:ST786418 ACI786418:ACP786418 AME786418:AML786418 AWA786418:AWH786418 BFW786418:BGD786418 BPS786418:BPZ786418 BZO786418:BZV786418 CJK786418:CJR786418 CTG786418:CTN786418 DDC786418:DDJ786418 DMY786418:DNF786418 DWU786418:DXB786418 EGQ786418:EGX786418 EQM786418:EQT786418 FAI786418:FAP786418 FKE786418:FKL786418 FUA786418:FUH786418 GDW786418:GED786418 GNS786418:GNZ786418 GXO786418:GXV786418 HHK786418:HHR786418 HRG786418:HRN786418 IBC786418:IBJ786418 IKY786418:ILF786418 IUU786418:IVB786418 JEQ786418:JEX786418 JOM786418:JOT786418 JYI786418:JYP786418 KIE786418:KIL786418 KSA786418:KSH786418 LBW786418:LCD786418 LLS786418:LLZ786418 LVO786418:LVV786418 MFK786418:MFR786418 MPG786418:MPN786418 MZC786418:MZJ786418 NIY786418:NJF786418 NSU786418:NTB786418 OCQ786418:OCX786418 OMM786418:OMT786418 OWI786418:OWP786418 PGE786418:PGL786418 PQA786418:PQH786418 PZW786418:QAD786418 QJS786418:QJZ786418 QTO786418:QTV786418 RDK786418:RDR786418 RNG786418:RNN786418 RXC786418:RXJ786418 SGY786418:SHF786418 SQU786418:SRB786418 TAQ786418:TAX786418 TKM786418:TKT786418 TUI786418:TUP786418 UEE786418:UEL786418 UOA786418:UOH786418 UXW786418:UYD786418 VHS786418:VHZ786418 VRO786418:VRV786418 WBK786418:WBR786418 WLG786418:WLN786418 WVC786418:WVJ786418 IQ851954:IX851954 SM851954:ST851954 ACI851954:ACP851954 AME851954:AML851954 AWA851954:AWH851954 BFW851954:BGD851954 BPS851954:BPZ851954 BZO851954:BZV851954 CJK851954:CJR851954 CTG851954:CTN851954 DDC851954:DDJ851954 DMY851954:DNF851954 DWU851954:DXB851954 EGQ851954:EGX851954 EQM851954:EQT851954 FAI851954:FAP851954 FKE851954:FKL851954 FUA851954:FUH851954 GDW851954:GED851954 GNS851954:GNZ851954 GXO851954:GXV851954 HHK851954:HHR851954 HRG851954:HRN851954 IBC851954:IBJ851954 IKY851954:ILF851954 IUU851954:IVB851954 JEQ851954:JEX851954 JOM851954:JOT851954 JYI851954:JYP851954 KIE851954:KIL851954 KSA851954:KSH851954 LBW851954:LCD851954 LLS851954:LLZ851954 LVO851954:LVV851954 MFK851954:MFR851954 MPG851954:MPN851954 MZC851954:MZJ851954 NIY851954:NJF851954 NSU851954:NTB851954 OCQ851954:OCX851954 OMM851954:OMT851954 OWI851954:OWP851954 PGE851954:PGL851954 PQA851954:PQH851954 PZW851954:QAD851954 QJS851954:QJZ851954 QTO851954:QTV851954 RDK851954:RDR851954 RNG851954:RNN851954 RXC851954:RXJ851954 SGY851954:SHF851954 SQU851954:SRB851954 TAQ851954:TAX851954 TKM851954:TKT851954 TUI851954:TUP851954 UEE851954:UEL851954 UOA851954:UOH851954 UXW851954:UYD851954 VHS851954:VHZ851954 VRO851954:VRV851954 WBK851954:WBR851954 WLG851954:WLN851954 WVC851954:WVJ851954 IQ917490:IX917490 SM917490:ST917490 ACI917490:ACP917490 AME917490:AML917490 AWA917490:AWH917490 BFW917490:BGD917490 BPS917490:BPZ917490 BZO917490:BZV917490 CJK917490:CJR917490 CTG917490:CTN917490 DDC917490:DDJ917490 DMY917490:DNF917490 DWU917490:DXB917490 EGQ917490:EGX917490 EQM917490:EQT917490 FAI917490:FAP917490 FKE917490:FKL917490 FUA917490:FUH917490 GDW917490:GED917490 GNS917490:GNZ917490 GXO917490:GXV917490 HHK917490:HHR917490 HRG917490:HRN917490 IBC917490:IBJ917490 IKY917490:ILF917490 IUU917490:IVB917490 JEQ917490:JEX917490 JOM917490:JOT917490 JYI917490:JYP917490 KIE917490:KIL917490 KSA917490:KSH917490 LBW917490:LCD917490 LLS917490:LLZ917490 LVO917490:LVV917490 MFK917490:MFR917490 MPG917490:MPN917490 MZC917490:MZJ917490 NIY917490:NJF917490 NSU917490:NTB917490 OCQ917490:OCX917490 OMM917490:OMT917490 OWI917490:OWP917490 PGE917490:PGL917490 PQA917490:PQH917490 PZW917490:QAD917490 QJS917490:QJZ917490 QTO917490:QTV917490 RDK917490:RDR917490 RNG917490:RNN917490 RXC917490:RXJ917490 SGY917490:SHF917490 SQU917490:SRB917490 TAQ917490:TAX917490 TKM917490:TKT917490 TUI917490:TUP917490 UEE917490:UEL917490 UOA917490:UOH917490 UXW917490:UYD917490 VHS917490:VHZ917490 VRO917490:VRV917490 WBK917490:WBR917490 WLG917490:WLN917490 WVC917490:WVJ917490 IQ983026:IX983026 SM983026:ST983026 ACI983026:ACP983026 AME983026:AML983026 AWA983026:AWH983026 BFW983026:BGD983026 BPS983026:BPZ983026 BZO983026:BZV983026 CJK983026:CJR983026 CTG983026:CTN983026 DDC983026:DDJ983026 DMY983026:DNF983026 DWU983026:DXB983026 EGQ983026:EGX983026 EQM983026:EQT983026 FAI983026:FAP983026 FKE983026:FKL983026 FUA983026:FUH983026 GDW983026:GED983026 GNS983026:GNZ983026 GXO983026:GXV983026 HHK983026:HHR983026 HRG983026:HRN983026 IBC983026:IBJ983026 IKY983026:ILF983026 IUU983026:IVB983026 JEQ983026:JEX983026 JOM983026:JOT983026 JYI983026:JYP983026 KIE983026:KIL983026 KSA983026:KSH983026 LBW983026:LCD983026 LLS983026:LLZ983026 LVO983026:LVV983026 MFK983026:MFR983026 MPG983026:MPN983026 MZC983026:MZJ983026 NIY983026:NJF983026 NSU983026:NTB983026 OCQ983026:OCX983026 OMM983026:OMT983026 OWI983026:OWP983026 PGE983026:PGL983026 PQA983026:PQH983026 PZW983026:QAD983026 QJS983026:QJZ983026 QTO983026:QTV983026 RDK983026:RDR983026 RNG983026:RNN983026 RXC983026:RXJ983026 SGY983026:SHF983026 SQU983026:SRB983026 TAQ983026:TAX983026 TKM983026:TKT983026 TUI983026:TUP983026 UEE983026:UEL983026 UOA983026:UOH983026 UXW983026:UYD983026 VHS983026:VHZ983026 VRO983026:VRV983026 WBK983026:WBR983026 WLG983026:WLN983026 WVC983026:WVJ983026 D65524:E65525 IQ65524:IR65525 SM65524:SN65525 ACI65524:ACJ65525 AME65524:AMF65525 AWA65524:AWB65525 BFW65524:BFX65525 BPS65524:BPT65525 BZO65524:BZP65525 CJK65524:CJL65525 CTG65524:CTH65525 DDC65524:DDD65525 DMY65524:DMZ65525 DWU65524:DWV65525 EGQ65524:EGR65525 EQM65524:EQN65525 FAI65524:FAJ65525 FKE65524:FKF65525 FUA65524:FUB65525 GDW65524:GDX65525 GNS65524:GNT65525 GXO65524:GXP65525 HHK65524:HHL65525 HRG65524:HRH65525 IBC65524:IBD65525 IKY65524:IKZ65525 IUU65524:IUV65525 JEQ65524:JER65525 JOM65524:JON65525 JYI65524:JYJ65525 KIE65524:KIF65525 KSA65524:KSB65525 LBW65524:LBX65525 LLS65524:LLT65525 LVO65524:LVP65525 MFK65524:MFL65525 MPG65524:MPH65525 MZC65524:MZD65525 NIY65524:NIZ65525 NSU65524:NSV65525 OCQ65524:OCR65525 OMM65524:OMN65525 OWI65524:OWJ65525 PGE65524:PGF65525 PQA65524:PQB65525 PZW65524:PZX65525 QJS65524:QJT65525 QTO65524:QTP65525 RDK65524:RDL65525 RNG65524:RNH65525 RXC65524:RXD65525 SGY65524:SGZ65525 SQU65524:SQV65525 TAQ65524:TAR65525 TKM65524:TKN65525 TUI65524:TUJ65525 UEE65524:UEF65525 UOA65524:UOB65525 UXW65524:UXX65525 VHS65524:VHT65525 VRO65524:VRP65525 WBK65524:WBL65525 WLG65524:WLH65525 WVC65524:WVD65525 D131060:E131061 IQ131060:IR131061 SM131060:SN131061 ACI131060:ACJ131061 AME131060:AMF131061 AWA131060:AWB131061 BFW131060:BFX131061 BPS131060:BPT131061 BZO131060:BZP131061 CJK131060:CJL131061 CTG131060:CTH131061 DDC131060:DDD131061 DMY131060:DMZ131061 DWU131060:DWV131061 EGQ131060:EGR131061 EQM131060:EQN131061 FAI131060:FAJ131061 FKE131060:FKF131061 FUA131060:FUB131061 GDW131060:GDX131061 GNS131060:GNT131061 GXO131060:GXP131061 HHK131060:HHL131061 HRG131060:HRH131061 IBC131060:IBD131061 IKY131060:IKZ131061 IUU131060:IUV131061 JEQ131060:JER131061 JOM131060:JON131061 JYI131060:JYJ131061 KIE131060:KIF131061 KSA131060:KSB131061 LBW131060:LBX131061 LLS131060:LLT131061 LVO131060:LVP131061 MFK131060:MFL131061 MPG131060:MPH131061 MZC131060:MZD131061 NIY131060:NIZ131061 NSU131060:NSV131061 OCQ131060:OCR131061 OMM131060:OMN131061 OWI131060:OWJ131061 PGE131060:PGF131061 PQA131060:PQB131061 PZW131060:PZX131061 QJS131060:QJT131061 QTO131060:QTP131061 RDK131060:RDL131061 RNG131060:RNH131061 RXC131060:RXD131061 SGY131060:SGZ131061 SQU131060:SQV131061 TAQ131060:TAR131061 TKM131060:TKN131061 TUI131060:TUJ131061 UEE131060:UEF131061 UOA131060:UOB131061 UXW131060:UXX131061 VHS131060:VHT131061 VRO131060:VRP131061 WBK131060:WBL131061 WLG131060:WLH131061 WVC131060:WVD131061 D196596:E196597 IQ196596:IR196597 SM196596:SN196597 ACI196596:ACJ196597 AME196596:AMF196597 AWA196596:AWB196597 BFW196596:BFX196597 BPS196596:BPT196597 BZO196596:BZP196597 CJK196596:CJL196597 CTG196596:CTH196597 DDC196596:DDD196597 DMY196596:DMZ196597 DWU196596:DWV196597 EGQ196596:EGR196597 EQM196596:EQN196597 FAI196596:FAJ196597 FKE196596:FKF196597 FUA196596:FUB196597 GDW196596:GDX196597 GNS196596:GNT196597 GXO196596:GXP196597 HHK196596:HHL196597 HRG196596:HRH196597 IBC196596:IBD196597 IKY196596:IKZ196597 IUU196596:IUV196597 JEQ196596:JER196597 JOM196596:JON196597 JYI196596:JYJ196597 KIE196596:KIF196597 KSA196596:KSB196597 LBW196596:LBX196597 LLS196596:LLT196597 LVO196596:LVP196597 MFK196596:MFL196597 MPG196596:MPH196597 MZC196596:MZD196597 NIY196596:NIZ196597 NSU196596:NSV196597 OCQ196596:OCR196597 OMM196596:OMN196597 OWI196596:OWJ196597 PGE196596:PGF196597 PQA196596:PQB196597 PZW196596:PZX196597 QJS196596:QJT196597 QTO196596:QTP196597 RDK196596:RDL196597 RNG196596:RNH196597 RXC196596:RXD196597 SGY196596:SGZ196597 SQU196596:SQV196597 TAQ196596:TAR196597 TKM196596:TKN196597 TUI196596:TUJ196597 UEE196596:UEF196597 UOA196596:UOB196597 UXW196596:UXX196597 VHS196596:VHT196597 VRO196596:VRP196597 WBK196596:WBL196597 WLG196596:WLH196597 WVC196596:WVD196597 D262132:E262133 IQ262132:IR262133 SM262132:SN262133 ACI262132:ACJ262133 AME262132:AMF262133 AWA262132:AWB262133 BFW262132:BFX262133 BPS262132:BPT262133 BZO262132:BZP262133 CJK262132:CJL262133 CTG262132:CTH262133 DDC262132:DDD262133 DMY262132:DMZ262133 DWU262132:DWV262133 EGQ262132:EGR262133 EQM262132:EQN262133 FAI262132:FAJ262133 FKE262132:FKF262133 FUA262132:FUB262133 GDW262132:GDX262133 GNS262132:GNT262133 GXO262132:GXP262133 HHK262132:HHL262133 HRG262132:HRH262133 IBC262132:IBD262133 IKY262132:IKZ262133 IUU262132:IUV262133 JEQ262132:JER262133 JOM262132:JON262133 JYI262132:JYJ262133 KIE262132:KIF262133 KSA262132:KSB262133 LBW262132:LBX262133 LLS262132:LLT262133 LVO262132:LVP262133 MFK262132:MFL262133 MPG262132:MPH262133 MZC262132:MZD262133 NIY262132:NIZ262133 NSU262132:NSV262133 OCQ262132:OCR262133 OMM262132:OMN262133 OWI262132:OWJ262133 PGE262132:PGF262133 PQA262132:PQB262133 PZW262132:PZX262133 QJS262132:QJT262133 QTO262132:QTP262133 RDK262132:RDL262133 RNG262132:RNH262133 RXC262132:RXD262133 SGY262132:SGZ262133 SQU262132:SQV262133 TAQ262132:TAR262133 TKM262132:TKN262133 TUI262132:TUJ262133 UEE262132:UEF262133 UOA262132:UOB262133 UXW262132:UXX262133 VHS262132:VHT262133 VRO262132:VRP262133 WBK262132:WBL262133 WLG262132:WLH262133 WVC262132:WVD262133 D327668:E327669 IQ327668:IR327669 SM327668:SN327669 ACI327668:ACJ327669 AME327668:AMF327669 AWA327668:AWB327669 BFW327668:BFX327669 BPS327668:BPT327669 BZO327668:BZP327669 CJK327668:CJL327669 CTG327668:CTH327669 DDC327668:DDD327669 DMY327668:DMZ327669 DWU327668:DWV327669 EGQ327668:EGR327669 EQM327668:EQN327669 FAI327668:FAJ327669 FKE327668:FKF327669 FUA327668:FUB327669 GDW327668:GDX327669 GNS327668:GNT327669 GXO327668:GXP327669 HHK327668:HHL327669 HRG327668:HRH327669 IBC327668:IBD327669 IKY327668:IKZ327669 IUU327668:IUV327669 JEQ327668:JER327669 JOM327668:JON327669 JYI327668:JYJ327669 KIE327668:KIF327669 KSA327668:KSB327669 LBW327668:LBX327669 LLS327668:LLT327669 LVO327668:LVP327669 MFK327668:MFL327669 MPG327668:MPH327669 MZC327668:MZD327669 NIY327668:NIZ327669 NSU327668:NSV327669 OCQ327668:OCR327669 OMM327668:OMN327669 OWI327668:OWJ327669 PGE327668:PGF327669 PQA327668:PQB327669 PZW327668:PZX327669 QJS327668:QJT327669 QTO327668:QTP327669 RDK327668:RDL327669 RNG327668:RNH327669 RXC327668:RXD327669 SGY327668:SGZ327669 SQU327668:SQV327669 TAQ327668:TAR327669 TKM327668:TKN327669 TUI327668:TUJ327669 UEE327668:UEF327669 UOA327668:UOB327669 UXW327668:UXX327669 VHS327668:VHT327669 VRO327668:VRP327669 WBK327668:WBL327669 WLG327668:WLH327669 WVC327668:WVD327669 D393204:E393205 IQ393204:IR393205 SM393204:SN393205 ACI393204:ACJ393205 AME393204:AMF393205 AWA393204:AWB393205 BFW393204:BFX393205 BPS393204:BPT393205 BZO393204:BZP393205 CJK393204:CJL393205 CTG393204:CTH393205 DDC393204:DDD393205 DMY393204:DMZ393205 DWU393204:DWV393205 EGQ393204:EGR393205 EQM393204:EQN393205 FAI393204:FAJ393205 FKE393204:FKF393205 FUA393204:FUB393205 GDW393204:GDX393205 GNS393204:GNT393205 GXO393204:GXP393205 HHK393204:HHL393205 HRG393204:HRH393205 IBC393204:IBD393205 IKY393204:IKZ393205 IUU393204:IUV393205 JEQ393204:JER393205 JOM393204:JON393205 JYI393204:JYJ393205 KIE393204:KIF393205 KSA393204:KSB393205 LBW393204:LBX393205 LLS393204:LLT393205 LVO393204:LVP393205 MFK393204:MFL393205 MPG393204:MPH393205 MZC393204:MZD393205 NIY393204:NIZ393205 NSU393204:NSV393205 OCQ393204:OCR393205 OMM393204:OMN393205 OWI393204:OWJ393205 PGE393204:PGF393205 PQA393204:PQB393205 PZW393204:PZX393205 QJS393204:QJT393205 QTO393204:QTP393205 RDK393204:RDL393205 RNG393204:RNH393205 RXC393204:RXD393205 SGY393204:SGZ393205 SQU393204:SQV393205 TAQ393204:TAR393205 TKM393204:TKN393205 TUI393204:TUJ393205 UEE393204:UEF393205 UOA393204:UOB393205 UXW393204:UXX393205 VHS393204:VHT393205 VRO393204:VRP393205 WBK393204:WBL393205 WLG393204:WLH393205 WVC393204:WVD393205 D458740:E458741 IQ458740:IR458741 SM458740:SN458741 ACI458740:ACJ458741 AME458740:AMF458741 AWA458740:AWB458741 BFW458740:BFX458741 BPS458740:BPT458741 BZO458740:BZP458741 CJK458740:CJL458741 CTG458740:CTH458741 DDC458740:DDD458741 DMY458740:DMZ458741 DWU458740:DWV458741 EGQ458740:EGR458741 EQM458740:EQN458741 FAI458740:FAJ458741 FKE458740:FKF458741 FUA458740:FUB458741 GDW458740:GDX458741 GNS458740:GNT458741 GXO458740:GXP458741 HHK458740:HHL458741 HRG458740:HRH458741 IBC458740:IBD458741 IKY458740:IKZ458741 IUU458740:IUV458741 JEQ458740:JER458741 JOM458740:JON458741 JYI458740:JYJ458741 KIE458740:KIF458741 KSA458740:KSB458741 LBW458740:LBX458741 LLS458740:LLT458741 LVO458740:LVP458741 MFK458740:MFL458741 MPG458740:MPH458741 MZC458740:MZD458741 NIY458740:NIZ458741 NSU458740:NSV458741 OCQ458740:OCR458741 OMM458740:OMN458741 OWI458740:OWJ458741 PGE458740:PGF458741 PQA458740:PQB458741 PZW458740:PZX458741 QJS458740:QJT458741 QTO458740:QTP458741 RDK458740:RDL458741 RNG458740:RNH458741 RXC458740:RXD458741 SGY458740:SGZ458741 SQU458740:SQV458741 TAQ458740:TAR458741 TKM458740:TKN458741 TUI458740:TUJ458741 UEE458740:UEF458741 UOA458740:UOB458741 UXW458740:UXX458741 VHS458740:VHT458741 VRO458740:VRP458741 WBK458740:WBL458741 WLG458740:WLH458741 WVC458740:WVD458741 D524276:E524277 IQ524276:IR524277 SM524276:SN524277 ACI524276:ACJ524277 AME524276:AMF524277 AWA524276:AWB524277 BFW524276:BFX524277 BPS524276:BPT524277 BZO524276:BZP524277 CJK524276:CJL524277 CTG524276:CTH524277 DDC524276:DDD524277 DMY524276:DMZ524277 DWU524276:DWV524277 EGQ524276:EGR524277 EQM524276:EQN524277 FAI524276:FAJ524277 FKE524276:FKF524277 FUA524276:FUB524277 GDW524276:GDX524277 GNS524276:GNT524277 GXO524276:GXP524277 HHK524276:HHL524277 HRG524276:HRH524277 IBC524276:IBD524277 IKY524276:IKZ524277 IUU524276:IUV524277 JEQ524276:JER524277 JOM524276:JON524277 JYI524276:JYJ524277 KIE524276:KIF524277 KSA524276:KSB524277 LBW524276:LBX524277 LLS524276:LLT524277 LVO524276:LVP524277 MFK524276:MFL524277 MPG524276:MPH524277 MZC524276:MZD524277 NIY524276:NIZ524277 NSU524276:NSV524277 OCQ524276:OCR524277 OMM524276:OMN524277 OWI524276:OWJ524277 PGE524276:PGF524277 PQA524276:PQB524277 PZW524276:PZX524277 QJS524276:QJT524277 QTO524276:QTP524277 RDK524276:RDL524277 RNG524276:RNH524277 RXC524276:RXD524277 SGY524276:SGZ524277 SQU524276:SQV524277 TAQ524276:TAR524277 TKM524276:TKN524277 TUI524276:TUJ524277 UEE524276:UEF524277 UOA524276:UOB524277 UXW524276:UXX524277 VHS524276:VHT524277 VRO524276:VRP524277 WBK524276:WBL524277 WLG524276:WLH524277 WVC524276:WVD524277 D589812:E589813 IQ589812:IR589813 SM589812:SN589813 ACI589812:ACJ589813 AME589812:AMF589813 AWA589812:AWB589813 BFW589812:BFX589813 BPS589812:BPT589813 BZO589812:BZP589813 CJK589812:CJL589813 CTG589812:CTH589813 DDC589812:DDD589813 DMY589812:DMZ589813 DWU589812:DWV589813 EGQ589812:EGR589813 EQM589812:EQN589813 FAI589812:FAJ589813 FKE589812:FKF589813 FUA589812:FUB589813 GDW589812:GDX589813 GNS589812:GNT589813 GXO589812:GXP589813 HHK589812:HHL589813 HRG589812:HRH589813 IBC589812:IBD589813 IKY589812:IKZ589813 IUU589812:IUV589813 JEQ589812:JER589813 JOM589812:JON589813 JYI589812:JYJ589813 KIE589812:KIF589813 KSA589812:KSB589813 LBW589812:LBX589813 LLS589812:LLT589813 LVO589812:LVP589813 MFK589812:MFL589813 MPG589812:MPH589813 MZC589812:MZD589813 NIY589812:NIZ589813 NSU589812:NSV589813 OCQ589812:OCR589813 OMM589812:OMN589813 OWI589812:OWJ589813 PGE589812:PGF589813 PQA589812:PQB589813 PZW589812:PZX589813 QJS589812:QJT589813 QTO589812:QTP589813 RDK589812:RDL589813 RNG589812:RNH589813 RXC589812:RXD589813 SGY589812:SGZ589813 SQU589812:SQV589813 TAQ589812:TAR589813 TKM589812:TKN589813 TUI589812:TUJ589813 UEE589812:UEF589813 UOA589812:UOB589813 UXW589812:UXX589813 VHS589812:VHT589813 VRO589812:VRP589813 WBK589812:WBL589813 WLG589812:WLH589813 WVC589812:WVD589813 D655348:E655349 IQ655348:IR655349 SM655348:SN655349 ACI655348:ACJ655349 AME655348:AMF655349 AWA655348:AWB655349 BFW655348:BFX655349 BPS655348:BPT655349 BZO655348:BZP655349 CJK655348:CJL655349 CTG655348:CTH655349 DDC655348:DDD655349 DMY655348:DMZ655349 DWU655348:DWV655349 EGQ655348:EGR655349 EQM655348:EQN655349 FAI655348:FAJ655349 FKE655348:FKF655349 FUA655348:FUB655349 GDW655348:GDX655349 GNS655348:GNT655349 GXO655348:GXP655349 HHK655348:HHL655349 HRG655348:HRH655349 IBC655348:IBD655349 IKY655348:IKZ655349 IUU655348:IUV655349 JEQ655348:JER655349 JOM655348:JON655349 JYI655348:JYJ655349 KIE655348:KIF655349 KSA655348:KSB655349 LBW655348:LBX655349 LLS655348:LLT655349 LVO655348:LVP655349 MFK655348:MFL655349 MPG655348:MPH655349 MZC655348:MZD655349 NIY655348:NIZ655349 NSU655348:NSV655349 OCQ655348:OCR655349 OMM655348:OMN655349 OWI655348:OWJ655349 PGE655348:PGF655349 PQA655348:PQB655349 PZW655348:PZX655349 QJS655348:QJT655349 QTO655348:QTP655349 RDK655348:RDL655349 RNG655348:RNH655349 RXC655348:RXD655349 SGY655348:SGZ655349 SQU655348:SQV655349 TAQ655348:TAR655349 TKM655348:TKN655349 TUI655348:TUJ655349 UEE655348:UEF655349 UOA655348:UOB655349 UXW655348:UXX655349 VHS655348:VHT655349 VRO655348:VRP655349 WBK655348:WBL655349 WLG655348:WLH655349 WVC655348:WVD655349 D720884:E720885 IQ720884:IR720885 SM720884:SN720885 ACI720884:ACJ720885 AME720884:AMF720885 AWA720884:AWB720885 BFW720884:BFX720885 BPS720884:BPT720885 BZO720884:BZP720885 CJK720884:CJL720885 CTG720884:CTH720885 DDC720884:DDD720885 DMY720884:DMZ720885 DWU720884:DWV720885 EGQ720884:EGR720885 EQM720884:EQN720885 FAI720884:FAJ720885 FKE720884:FKF720885 FUA720884:FUB720885 GDW720884:GDX720885 GNS720884:GNT720885 GXO720884:GXP720885 HHK720884:HHL720885 HRG720884:HRH720885 IBC720884:IBD720885 IKY720884:IKZ720885 IUU720884:IUV720885 JEQ720884:JER720885 JOM720884:JON720885 JYI720884:JYJ720885 KIE720884:KIF720885 KSA720884:KSB720885 LBW720884:LBX720885 LLS720884:LLT720885 LVO720884:LVP720885 MFK720884:MFL720885 MPG720884:MPH720885 MZC720884:MZD720885 NIY720884:NIZ720885 NSU720884:NSV720885 OCQ720884:OCR720885 OMM720884:OMN720885 OWI720884:OWJ720885 PGE720884:PGF720885 PQA720884:PQB720885 PZW720884:PZX720885 QJS720884:QJT720885 QTO720884:QTP720885 RDK720884:RDL720885 RNG720884:RNH720885 RXC720884:RXD720885 SGY720884:SGZ720885 SQU720884:SQV720885 TAQ720884:TAR720885 TKM720884:TKN720885 TUI720884:TUJ720885 UEE720884:UEF720885 UOA720884:UOB720885 UXW720884:UXX720885 VHS720884:VHT720885 VRO720884:VRP720885 WBK720884:WBL720885 WLG720884:WLH720885 WVC720884:WVD720885 D786420:E786421 IQ786420:IR786421 SM786420:SN786421 ACI786420:ACJ786421 AME786420:AMF786421 AWA786420:AWB786421 BFW786420:BFX786421 BPS786420:BPT786421 BZO786420:BZP786421 CJK786420:CJL786421 CTG786420:CTH786421 DDC786420:DDD786421 DMY786420:DMZ786421 DWU786420:DWV786421 EGQ786420:EGR786421 EQM786420:EQN786421 FAI786420:FAJ786421 FKE786420:FKF786421 FUA786420:FUB786421 GDW786420:GDX786421 GNS786420:GNT786421 GXO786420:GXP786421 HHK786420:HHL786421 HRG786420:HRH786421 IBC786420:IBD786421 IKY786420:IKZ786421 IUU786420:IUV786421 JEQ786420:JER786421 JOM786420:JON786421 JYI786420:JYJ786421 KIE786420:KIF786421 KSA786420:KSB786421 LBW786420:LBX786421 LLS786420:LLT786421 LVO786420:LVP786421 MFK786420:MFL786421 MPG786420:MPH786421 MZC786420:MZD786421 NIY786420:NIZ786421 NSU786420:NSV786421 OCQ786420:OCR786421 OMM786420:OMN786421 OWI786420:OWJ786421 PGE786420:PGF786421 PQA786420:PQB786421 PZW786420:PZX786421 QJS786420:QJT786421 QTO786420:QTP786421 RDK786420:RDL786421 RNG786420:RNH786421 RXC786420:RXD786421 SGY786420:SGZ786421 SQU786420:SQV786421 TAQ786420:TAR786421 TKM786420:TKN786421 TUI786420:TUJ786421 UEE786420:UEF786421 UOA786420:UOB786421 UXW786420:UXX786421 VHS786420:VHT786421 VRO786420:VRP786421 WBK786420:WBL786421 WLG786420:WLH786421 WVC786420:WVD786421 D851956:E851957 IQ851956:IR851957 SM851956:SN851957 ACI851956:ACJ851957 AME851956:AMF851957 AWA851956:AWB851957 BFW851956:BFX851957 BPS851956:BPT851957 BZO851956:BZP851957 CJK851956:CJL851957 CTG851956:CTH851957 DDC851956:DDD851957 DMY851956:DMZ851957 DWU851956:DWV851957 EGQ851956:EGR851957 EQM851956:EQN851957 FAI851956:FAJ851957 FKE851956:FKF851957 FUA851956:FUB851957 GDW851956:GDX851957 GNS851956:GNT851957 GXO851956:GXP851957 HHK851956:HHL851957 HRG851956:HRH851957 IBC851956:IBD851957 IKY851956:IKZ851957 IUU851956:IUV851957 JEQ851956:JER851957 JOM851956:JON851957 JYI851956:JYJ851957 KIE851956:KIF851957 KSA851956:KSB851957 LBW851956:LBX851957 LLS851956:LLT851957 LVO851956:LVP851957 MFK851956:MFL851957 MPG851956:MPH851957 MZC851956:MZD851957 NIY851956:NIZ851957 NSU851956:NSV851957 OCQ851956:OCR851957 OMM851956:OMN851957 OWI851956:OWJ851957 PGE851956:PGF851957 PQA851956:PQB851957 PZW851956:PZX851957 QJS851956:QJT851957 QTO851956:QTP851957 RDK851956:RDL851957 RNG851956:RNH851957 RXC851956:RXD851957 SGY851956:SGZ851957 SQU851956:SQV851957 TAQ851956:TAR851957 TKM851956:TKN851957 TUI851956:TUJ851957 UEE851956:UEF851957 UOA851956:UOB851957 UXW851956:UXX851957 VHS851956:VHT851957 VRO851956:VRP851957 WBK851956:WBL851957 WLG851956:WLH851957 WVC851956:WVD851957 D917492:E917493 IQ917492:IR917493 SM917492:SN917493 ACI917492:ACJ917493 AME917492:AMF917493 AWA917492:AWB917493 BFW917492:BFX917493 BPS917492:BPT917493 BZO917492:BZP917493 CJK917492:CJL917493 CTG917492:CTH917493 DDC917492:DDD917493 DMY917492:DMZ917493 DWU917492:DWV917493 EGQ917492:EGR917493 EQM917492:EQN917493 FAI917492:FAJ917493 FKE917492:FKF917493 FUA917492:FUB917493 GDW917492:GDX917493 GNS917492:GNT917493 GXO917492:GXP917493 HHK917492:HHL917493 HRG917492:HRH917493 IBC917492:IBD917493 IKY917492:IKZ917493 IUU917492:IUV917493 JEQ917492:JER917493 JOM917492:JON917493 JYI917492:JYJ917493 KIE917492:KIF917493 KSA917492:KSB917493 LBW917492:LBX917493 LLS917492:LLT917493 LVO917492:LVP917493 MFK917492:MFL917493 MPG917492:MPH917493 MZC917492:MZD917493 NIY917492:NIZ917493 NSU917492:NSV917493 OCQ917492:OCR917493 OMM917492:OMN917493 OWI917492:OWJ917493 PGE917492:PGF917493 PQA917492:PQB917493 PZW917492:PZX917493 QJS917492:QJT917493 QTO917492:QTP917493 RDK917492:RDL917493 RNG917492:RNH917493 RXC917492:RXD917493 SGY917492:SGZ917493 SQU917492:SQV917493 TAQ917492:TAR917493 TKM917492:TKN917493 TUI917492:TUJ917493 UEE917492:UEF917493 UOA917492:UOB917493 UXW917492:UXX917493 VHS917492:VHT917493 VRO917492:VRP917493 WBK917492:WBL917493 WLG917492:WLH917493 WVC917492:WVD917493 D983028:E983029 IQ983028:IR983029 SM983028:SN983029 ACI983028:ACJ983029 AME983028:AMF983029 AWA983028:AWB983029 BFW983028:BFX983029 BPS983028:BPT983029 BZO983028:BZP983029 CJK983028:CJL983029 CTG983028:CTH983029 DDC983028:DDD983029 DMY983028:DMZ983029 DWU983028:DWV983029 EGQ983028:EGR983029 EQM983028:EQN983029 FAI983028:FAJ983029 FKE983028:FKF983029 FUA983028:FUB983029 GDW983028:GDX983029 GNS983028:GNT983029 GXO983028:GXP983029 HHK983028:HHL983029 HRG983028:HRH983029 IBC983028:IBD983029 IKY983028:IKZ983029 IUU983028:IUV983029 JEQ983028:JER983029 JOM983028:JON983029 JYI983028:JYJ983029 KIE983028:KIF983029 KSA983028:KSB983029 LBW983028:LBX983029 LLS983028:LLT983029 LVO983028:LVP983029 MFK983028:MFL983029 MPG983028:MPH983029 MZC983028:MZD983029 NIY983028:NIZ983029 NSU983028:NSV983029 OCQ983028:OCR983029 OMM983028:OMN983029 OWI983028:OWJ983029 PGE983028:PGF983029 PQA983028:PQB983029 PZW983028:PZX983029 QJS983028:QJT983029 QTO983028:QTP983029 RDK983028:RDL983029 RNG983028:RNH983029 RXC983028:RXD983029 SGY983028:SGZ983029 SQU983028:SQV983029 TAQ983028:TAR983029 TKM983028:TKN983029 TUI983028:TUJ983029 UEE983028:UEF983029 UOA983028:UOB983029 UXW983028:UXX983029 VHS983028:VHT983029 VRO983028:VRP983029 WBK983028:WBL983029 WLG983028:WLH983029 WVC983028:WVD983029 B65527:D65527 IO65527:IQ65527 SK65527:SM65527 ACG65527:ACI65527 AMC65527:AME65527 AVY65527:AWA65527 BFU65527:BFW65527 BPQ65527:BPS65527 BZM65527:BZO65527 CJI65527:CJK65527 CTE65527:CTG65527 DDA65527:DDC65527 DMW65527:DMY65527 DWS65527:DWU65527 EGO65527:EGQ65527 EQK65527:EQM65527 FAG65527:FAI65527 FKC65527:FKE65527 FTY65527:FUA65527 GDU65527:GDW65527 GNQ65527:GNS65527 GXM65527:GXO65527 HHI65527:HHK65527 HRE65527:HRG65527 IBA65527:IBC65527 IKW65527:IKY65527 IUS65527:IUU65527 JEO65527:JEQ65527 JOK65527:JOM65527 JYG65527:JYI65527 KIC65527:KIE65527 KRY65527:KSA65527 LBU65527:LBW65527 LLQ65527:LLS65527 LVM65527:LVO65527 MFI65527:MFK65527 MPE65527:MPG65527 MZA65527:MZC65527 NIW65527:NIY65527 NSS65527:NSU65527 OCO65527:OCQ65527 OMK65527:OMM65527 OWG65527:OWI65527 PGC65527:PGE65527 PPY65527:PQA65527 PZU65527:PZW65527 QJQ65527:QJS65527 QTM65527:QTO65527 RDI65527:RDK65527 RNE65527:RNG65527 RXA65527:RXC65527 SGW65527:SGY65527 SQS65527:SQU65527 TAO65527:TAQ65527 TKK65527:TKM65527 TUG65527:TUI65527 UEC65527:UEE65527 UNY65527:UOA65527 UXU65527:UXW65527 VHQ65527:VHS65527 VRM65527:VRO65527 WBI65527:WBK65527 WLE65527:WLG65527 WVA65527:WVC65527 B131063:D131063 IO131063:IQ131063 SK131063:SM131063 ACG131063:ACI131063 AMC131063:AME131063 AVY131063:AWA131063 BFU131063:BFW131063 BPQ131063:BPS131063 BZM131063:BZO131063 CJI131063:CJK131063 CTE131063:CTG131063 DDA131063:DDC131063 DMW131063:DMY131063 DWS131063:DWU131063 EGO131063:EGQ131063 EQK131063:EQM131063 FAG131063:FAI131063 FKC131063:FKE131063 FTY131063:FUA131063 GDU131063:GDW131063 GNQ131063:GNS131063 GXM131063:GXO131063 HHI131063:HHK131063 HRE131063:HRG131063 IBA131063:IBC131063 IKW131063:IKY131063 IUS131063:IUU131063 JEO131063:JEQ131063 JOK131063:JOM131063 JYG131063:JYI131063 KIC131063:KIE131063 KRY131063:KSA131063 LBU131063:LBW131063 LLQ131063:LLS131063 LVM131063:LVO131063 MFI131063:MFK131063 MPE131063:MPG131063 MZA131063:MZC131063 NIW131063:NIY131063 NSS131063:NSU131063 OCO131063:OCQ131063 OMK131063:OMM131063 OWG131063:OWI131063 PGC131063:PGE131063 PPY131063:PQA131063 PZU131063:PZW131063 QJQ131063:QJS131063 QTM131063:QTO131063 RDI131063:RDK131063 RNE131063:RNG131063 RXA131063:RXC131063 SGW131063:SGY131063 SQS131063:SQU131063 TAO131063:TAQ131063 TKK131063:TKM131063 TUG131063:TUI131063 UEC131063:UEE131063 UNY131063:UOA131063 UXU131063:UXW131063 VHQ131063:VHS131063 VRM131063:VRO131063 WBI131063:WBK131063 WLE131063:WLG131063 WVA131063:WVC131063 B196599:D196599 IO196599:IQ196599 SK196599:SM196599 ACG196599:ACI196599 AMC196599:AME196599 AVY196599:AWA196599 BFU196599:BFW196599 BPQ196599:BPS196599 BZM196599:BZO196599 CJI196599:CJK196599 CTE196599:CTG196599 DDA196599:DDC196599 DMW196599:DMY196599 DWS196599:DWU196599 EGO196599:EGQ196599 EQK196599:EQM196599 FAG196599:FAI196599 FKC196599:FKE196599 FTY196599:FUA196599 GDU196599:GDW196599 GNQ196599:GNS196599 GXM196599:GXO196599 HHI196599:HHK196599 HRE196599:HRG196599 IBA196599:IBC196599 IKW196599:IKY196599 IUS196599:IUU196599 JEO196599:JEQ196599 JOK196599:JOM196599 JYG196599:JYI196599 KIC196599:KIE196599 KRY196599:KSA196599 LBU196599:LBW196599 LLQ196599:LLS196599 LVM196599:LVO196599 MFI196599:MFK196599 MPE196599:MPG196599 MZA196599:MZC196599 NIW196599:NIY196599 NSS196599:NSU196599 OCO196599:OCQ196599 OMK196599:OMM196599 OWG196599:OWI196599 PGC196599:PGE196599 PPY196599:PQA196599 PZU196599:PZW196599 QJQ196599:QJS196599 QTM196599:QTO196599 RDI196599:RDK196599 RNE196599:RNG196599 RXA196599:RXC196599 SGW196599:SGY196599 SQS196599:SQU196599 TAO196599:TAQ196599 TKK196599:TKM196599 TUG196599:TUI196599 UEC196599:UEE196599 UNY196599:UOA196599 UXU196599:UXW196599 VHQ196599:VHS196599 VRM196599:VRO196599 WBI196599:WBK196599 WLE196599:WLG196599 WVA196599:WVC196599 B262135:D262135 IO262135:IQ262135 SK262135:SM262135 ACG262135:ACI262135 AMC262135:AME262135 AVY262135:AWA262135 BFU262135:BFW262135 BPQ262135:BPS262135 BZM262135:BZO262135 CJI262135:CJK262135 CTE262135:CTG262135 DDA262135:DDC262135 DMW262135:DMY262135 DWS262135:DWU262135 EGO262135:EGQ262135 EQK262135:EQM262135 FAG262135:FAI262135 FKC262135:FKE262135 FTY262135:FUA262135 GDU262135:GDW262135 GNQ262135:GNS262135 GXM262135:GXO262135 HHI262135:HHK262135 HRE262135:HRG262135 IBA262135:IBC262135 IKW262135:IKY262135 IUS262135:IUU262135 JEO262135:JEQ262135 JOK262135:JOM262135 JYG262135:JYI262135 KIC262135:KIE262135 KRY262135:KSA262135 LBU262135:LBW262135 LLQ262135:LLS262135 LVM262135:LVO262135 MFI262135:MFK262135 MPE262135:MPG262135 MZA262135:MZC262135 NIW262135:NIY262135 NSS262135:NSU262135 OCO262135:OCQ262135 OMK262135:OMM262135 OWG262135:OWI262135 PGC262135:PGE262135 PPY262135:PQA262135 PZU262135:PZW262135 QJQ262135:QJS262135 QTM262135:QTO262135 RDI262135:RDK262135 RNE262135:RNG262135 RXA262135:RXC262135 SGW262135:SGY262135 SQS262135:SQU262135 TAO262135:TAQ262135 TKK262135:TKM262135 TUG262135:TUI262135 UEC262135:UEE262135 UNY262135:UOA262135 UXU262135:UXW262135 VHQ262135:VHS262135 VRM262135:VRO262135 WBI262135:WBK262135 WLE262135:WLG262135 WVA262135:WVC262135 B327671:D327671 IO327671:IQ327671 SK327671:SM327671 ACG327671:ACI327671 AMC327671:AME327671 AVY327671:AWA327671 BFU327671:BFW327671 BPQ327671:BPS327671 BZM327671:BZO327671 CJI327671:CJK327671 CTE327671:CTG327671 DDA327671:DDC327671 DMW327671:DMY327671 DWS327671:DWU327671 EGO327671:EGQ327671 EQK327671:EQM327671 FAG327671:FAI327671 FKC327671:FKE327671 FTY327671:FUA327671 GDU327671:GDW327671 GNQ327671:GNS327671 GXM327671:GXO327671 HHI327671:HHK327671 HRE327671:HRG327671 IBA327671:IBC327671 IKW327671:IKY327671 IUS327671:IUU327671 JEO327671:JEQ327671 JOK327671:JOM327671 JYG327671:JYI327671 KIC327671:KIE327671 KRY327671:KSA327671 LBU327671:LBW327671 LLQ327671:LLS327671 LVM327671:LVO327671 MFI327671:MFK327671 MPE327671:MPG327671 MZA327671:MZC327671 NIW327671:NIY327671 NSS327671:NSU327671 OCO327671:OCQ327671 OMK327671:OMM327671 OWG327671:OWI327671 PGC327671:PGE327671 PPY327671:PQA327671 PZU327671:PZW327671 QJQ327671:QJS327671 QTM327671:QTO327671 RDI327671:RDK327671 RNE327671:RNG327671 RXA327671:RXC327671 SGW327671:SGY327671 SQS327671:SQU327671 TAO327671:TAQ327671 TKK327671:TKM327671 TUG327671:TUI327671 UEC327671:UEE327671 UNY327671:UOA327671 UXU327671:UXW327671 VHQ327671:VHS327671 VRM327671:VRO327671 WBI327671:WBK327671 WLE327671:WLG327671 WVA327671:WVC327671 B393207:D393207 IO393207:IQ393207 SK393207:SM393207 ACG393207:ACI393207 AMC393207:AME393207 AVY393207:AWA393207 BFU393207:BFW393207 BPQ393207:BPS393207 BZM393207:BZO393207 CJI393207:CJK393207 CTE393207:CTG393207 DDA393207:DDC393207 DMW393207:DMY393207 DWS393207:DWU393207 EGO393207:EGQ393207 EQK393207:EQM393207 FAG393207:FAI393207 FKC393207:FKE393207 FTY393207:FUA393207 GDU393207:GDW393207 GNQ393207:GNS393207 GXM393207:GXO393207 HHI393207:HHK393207 HRE393207:HRG393207 IBA393207:IBC393207 IKW393207:IKY393207 IUS393207:IUU393207 JEO393207:JEQ393207 JOK393207:JOM393207 JYG393207:JYI393207 KIC393207:KIE393207 KRY393207:KSA393207 LBU393207:LBW393207 LLQ393207:LLS393207 LVM393207:LVO393207 MFI393207:MFK393207 MPE393207:MPG393207 MZA393207:MZC393207 NIW393207:NIY393207 NSS393207:NSU393207 OCO393207:OCQ393207 OMK393207:OMM393207 OWG393207:OWI393207 PGC393207:PGE393207 PPY393207:PQA393207 PZU393207:PZW393207 QJQ393207:QJS393207 QTM393207:QTO393207 RDI393207:RDK393207 RNE393207:RNG393207 RXA393207:RXC393207 SGW393207:SGY393207 SQS393207:SQU393207 TAO393207:TAQ393207 TKK393207:TKM393207 TUG393207:TUI393207 UEC393207:UEE393207 UNY393207:UOA393207 UXU393207:UXW393207 VHQ393207:VHS393207 VRM393207:VRO393207 WBI393207:WBK393207 WLE393207:WLG393207 WVA393207:WVC393207 B458743:D458743 IO458743:IQ458743 SK458743:SM458743 ACG458743:ACI458743 AMC458743:AME458743 AVY458743:AWA458743 BFU458743:BFW458743 BPQ458743:BPS458743 BZM458743:BZO458743 CJI458743:CJK458743 CTE458743:CTG458743 DDA458743:DDC458743 DMW458743:DMY458743 DWS458743:DWU458743 EGO458743:EGQ458743 EQK458743:EQM458743 FAG458743:FAI458743 FKC458743:FKE458743 FTY458743:FUA458743 GDU458743:GDW458743 GNQ458743:GNS458743 GXM458743:GXO458743 HHI458743:HHK458743 HRE458743:HRG458743 IBA458743:IBC458743 IKW458743:IKY458743 IUS458743:IUU458743 JEO458743:JEQ458743 JOK458743:JOM458743 JYG458743:JYI458743 KIC458743:KIE458743 KRY458743:KSA458743 LBU458743:LBW458743 LLQ458743:LLS458743 LVM458743:LVO458743 MFI458743:MFK458743 MPE458743:MPG458743 MZA458743:MZC458743 NIW458743:NIY458743 NSS458743:NSU458743 OCO458743:OCQ458743 OMK458743:OMM458743 OWG458743:OWI458743 PGC458743:PGE458743 PPY458743:PQA458743 PZU458743:PZW458743 QJQ458743:QJS458743 QTM458743:QTO458743 RDI458743:RDK458743 RNE458743:RNG458743 RXA458743:RXC458743 SGW458743:SGY458743 SQS458743:SQU458743 TAO458743:TAQ458743 TKK458743:TKM458743 TUG458743:TUI458743 UEC458743:UEE458743 UNY458743:UOA458743 UXU458743:UXW458743 VHQ458743:VHS458743 VRM458743:VRO458743 WBI458743:WBK458743 WLE458743:WLG458743 WVA458743:WVC458743 B524279:D524279 IO524279:IQ524279 SK524279:SM524279 ACG524279:ACI524279 AMC524279:AME524279 AVY524279:AWA524279 BFU524279:BFW524279 BPQ524279:BPS524279 BZM524279:BZO524279 CJI524279:CJK524279 CTE524279:CTG524279 DDA524279:DDC524279 DMW524279:DMY524279 DWS524279:DWU524279 EGO524279:EGQ524279 EQK524279:EQM524279 FAG524279:FAI524279 FKC524279:FKE524279 FTY524279:FUA524279 GDU524279:GDW524279 GNQ524279:GNS524279 GXM524279:GXO524279 HHI524279:HHK524279 HRE524279:HRG524279 IBA524279:IBC524279 IKW524279:IKY524279 IUS524279:IUU524279 JEO524279:JEQ524279 JOK524279:JOM524279 JYG524279:JYI524279 KIC524279:KIE524279 KRY524279:KSA524279 LBU524279:LBW524279 LLQ524279:LLS524279 LVM524279:LVO524279 MFI524279:MFK524279 MPE524279:MPG524279 MZA524279:MZC524279 NIW524279:NIY524279 NSS524279:NSU524279 OCO524279:OCQ524279 OMK524279:OMM524279 OWG524279:OWI524279 PGC524279:PGE524279 PPY524279:PQA524279 PZU524279:PZW524279 QJQ524279:QJS524279 QTM524279:QTO524279 RDI524279:RDK524279 RNE524279:RNG524279 RXA524279:RXC524279 SGW524279:SGY524279 SQS524279:SQU524279 TAO524279:TAQ524279 TKK524279:TKM524279 TUG524279:TUI524279 UEC524279:UEE524279 UNY524279:UOA524279 UXU524279:UXW524279 VHQ524279:VHS524279 VRM524279:VRO524279 WBI524279:WBK524279 WLE524279:WLG524279 WVA524279:WVC524279 B589815:D589815 IO589815:IQ589815 SK589815:SM589815 ACG589815:ACI589815 AMC589815:AME589815 AVY589815:AWA589815 BFU589815:BFW589815 BPQ589815:BPS589815 BZM589815:BZO589815 CJI589815:CJK589815 CTE589815:CTG589815 DDA589815:DDC589815 DMW589815:DMY589815 DWS589815:DWU589815 EGO589815:EGQ589815 EQK589815:EQM589815 FAG589815:FAI589815 FKC589815:FKE589815 FTY589815:FUA589815 GDU589815:GDW589815 GNQ589815:GNS589815 GXM589815:GXO589815 HHI589815:HHK589815 HRE589815:HRG589815 IBA589815:IBC589815 IKW589815:IKY589815 IUS589815:IUU589815 JEO589815:JEQ589815 JOK589815:JOM589815 JYG589815:JYI589815 KIC589815:KIE589815 KRY589815:KSA589815 LBU589815:LBW589815 LLQ589815:LLS589815 LVM589815:LVO589815 MFI589815:MFK589815 MPE589815:MPG589815 MZA589815:MZC589815 NIW589815:NIY589815 NSS589815:NSU589815 OCO589815:OCQ589815 OMK589815:OMM589815 OWG589815:OWI589815 PGC589815:PGE589815 PPY589815:PQA589815 PZU589815:PZW589815 QJQ589815:QJS589815 QTM589815:QTO589815 RDI589815:RDK589815 RNE589815:RNG589815 RXA589815:RXC589815 SGW589815:SGY589815 SQS589815:SQU589815 TAO589815:TAQ589815 TKK589815:TKM589815 TUG589815:TUI589815 UEC589815:UEE589815 UNY589815:UOA589815 UXU589815:UXW589815 VHQ589815:VHS589815 VRM589815:VRO589815 WBI589815:WBK589815 WLE589815:WLG589815 WVA589815:WVC589815 B655351:D655351 IO655351:IQ655351 SK655351:SM655351 ACG655351:ACI655351 AMC655351:AME655351 AVY655351:AWA655351 BFU655351:BFW655351 BPQ655351:BPS655351 BZM655351:BZO655351 CJI655351:CJK655351 CTE655351:CTG655351 DDA655351:DDC655351 DMW655351:DMY655351 DWS655351:DWU655351 EGO655351:EGQ655351 EQK655351:EQM655351 FAG655351:FAI655351 FKC655351:FKE655351 FTY655351:FUA655351 GDU655351:GDW655351 GNQ655351:GNS655351 GXM655351:GXO655351 HHI655351:HHK655351 HRE655351:HRG655351 IBA655351:IBC655351 IKW655351:IKY655351 IUS655351:IUU655351 JEO655351:JEQ655351 JOK655351:JOM655351 JYG655351:JYI655351 KIC655351:KIE655351 KRY655351:KSA655351 LBU655351:LBW655351 LLQ655351:LLS655351 LVM655351:LVO655351 MFI655351:MFK655351 MPE655351:MPG655351 MZA655351:MZC655351 NIW655351:NIY655351 NSS655351:NSU655351 OCO655351:OCQ655351 OMK655351:OMM655351 OWG655351:OWI655351 PGC655351:PGE655351 PPY655351:PQA655351 PZU655351:PZW655351 QJQ655351:QJS655351 QTM655351:QTO655351 RDI655351:RDK655351 RNE655351:RNG655351 RXA655351:RXC655351 SGW655351:SGY655351 SQS655351:SQU655351 TAO655351:TAQ655351 TKK655351:TKM655351 TUG655351:TUI655351 UEC655351:UEE655351 UNY655351:UOA655351 UXU655351:UXW655351 VHQ655351:VHS655351 VRM655351:VRO655351 WBI655351:WBK655351 WLE655351:WLG655351 WVA655351:WVC655351 B720887:D720887 IO720887:IQ720887 SK720887:SM720887 ACG720887:ACI720887 AMC720887:AME720887 AVY720887:AWA720887 BFU720887:BFW720887 BPQ720887:BPS720887 BZM720887:BZO720887 CJI720887:CJK720887 CTE720887:CTG720887 DDA720887:DDC720887 DMW720887:DMY720887 DWS720887:DWU720887 EGO720887:EGQ720887 EQK720887:EQM720887 FAG720887:FAI720887 FKC720887:FKE720887 FTY720887:FUA720887 GDU720887:GDW720887 GNQ720887:GNS720887 GXM720887:GXO720887 HHI720887:HHK720887 HRE720887:HRG720887 IBA720887:IBC720887 IKW720887:IKY720887 IUS720887:IUU720887 JEO720887:JEQ720887 JOK720887:JOM720887 JYG720887:JYI720887 KIC720887:KIE720887 KRY720887:KSA720887 LBU720887:LBW720887 LLQ720887:LLS720887 LVM720887:LVO720887 MFI720887:MFK720887 MPE720887:MPG720887 MZA720887:MZC720887 NIW720887:NIY720887 NSS720887:NSU720887 OCO720887:OCQ720887 OMK720887:OMM720887 OWG720887:OWI720887 PGC720887:PGE720887 PPY720887:PQA720887 PZU720887:PZW720887 QJQ720887:QJS720887 QTM720887:QTO720887 RDI720887:RDK720887 RNE720887:RNG720887 RXA720887:RXC720887 SGW720887:SGY720887 SQS720887:SQU720887 TAO720887:TAQ720887 TKK720887:TKM720887 TUG720887:TUI720887 UEC720887:UEE720887 UNY720887:UOA720887 UXU720887:UXW720887 VHQ720887:VHS720887 VRM720887:VRO720887 WBI720887:WBK720887 WLE720887:WLG720887 WVA720887:WVC720887 B786423:D786423 IO786423:IQ786423 SK786423:SM786423 ACG786423:ACI786423 AMC786423:AME786423 AVY786423:AWA786423 BFU786423:BFW786423 BPQ786423:BPS786423 BZM786423:BZO786423 CJI786423:CJK786423 CTE786423:CTG786423 DDA786423:DDC786423 DMW786423:DMY786423 DWS786423:DWU786423 EGO786423:EGQ786423 EQK786423:EQM786423 FAG786423:FAI786423 FKC786423:FKE786423 FTY786423:FUA786423 GDU786423:GDW786423 GNQ786423:GNS786423 GXM786423:GXO786423 HHI786423:HHK786423 HRE786423:HRG786423 IBA786423:IBC786423 IKW786423:IKY786423 IUS786423:IUU786423 JEO786423:JEQ786423 JOK786423:JOM786423 JYG786423:JYI786423 KIC786423:KIE786423 KRY786423:KSA786423 LBU786423:LBW786423 LLQ786423:LLS786423 LVM786423:LVO786423 MFI786423:MFK786423 MPE786423:MPG786423 MZA786423:MZC786423 NIW786423:NIY786423 NSS786423:NSU786423 OCO786423:OCQ786423 OMK786423:OMM786423 OWG786423:OWI786423 PGC786423:PGE786423 PPY786423:PQA786423 PZU786423:PZW786423 QJQ786423:QJS786423 QTM786423:QTO786423 RDI786423:RDK786423 RNE786423:RNG786423 RXA786423:RXC786423 SGW786423:SGY786423 SQS786423:SQU786423 TAO786423:TAQ786423 TKK786423:TKM786423 TUG786423:TUI786423 UEC786423:UEE786423 UNY786423:UOA786423 UXU786423:UXW786423 VHQ786423:VHS786423 VRM786423:VRO786423 WBI786423:WBK786423 WLE786423:WLG786423 WVA786423:WVC786423 B851959:D851959 IO851959:IQ851959 SK851959:SM851959 ACG851959:ACI851959 AMC851959:AME851959 AVY851959:AWA851959 BFU851959:BFW851959 BPQ851959:BPS851959 BZM851959:BZO851959 CJI851959:CJK851959 CTE851959:CTG851959 DDA851959:DDC851959 DMW851959:DMY851959 DWS851959:DWU851959 EGO851959:EGQ851959 EQK851959:EQM851959 FAG851959:FAI851959 FKC851959:FKE851959 FTY851959:FUA851959 GDU851959:GDW851959 GNQ851959:GNS851959 GXM851959:GXO851959 HHI851959:HHK851959 HRE851959:HRG851959 IBA851959:IBC851959 IKW851959:IKY851959 IUS851959:IUU851959 JEO851959:JEQ851959 JOK851959:JOM851959 JYG851959:JYI851959 KIC851959:KIE851959 KRY851959:KSA851959 LBU851959:LBW851959 LLQ851959:LLS851959 LVM851959:LVO851959 MFI851959:MFK851959 MPE851959:MPG851959 MZA851959:MZC851959 NIW851959:NIY851959 NSS851959:NSU851959 OCO851959:OCQ851959 OMK851959:OMM851959 OWG851959:OWI851959 PGC851959:PGE851959 PPY851959:PQA851959 PZU851959:PZW851959 QJQ851959:QJS851959 QTM851959:QTO851959 RDI851959:RDK851959 RNE851959:RNG851959 RXA851959:RXC851959 SGW851959:SGY851959 SQS851959:SQU851959 TAO851959:TAQ851959 TKK851959:TKM851959 TUG851959:TUI851959 UEC851959:UEE851959 UNY851959:UOA851959 UXU851959:UXW851959 VHQ851959:VHS851959 VRM851959:VRO851959 WBI851959:WBK851959 WLE851959:WLG851959 WVA851959:WVC851959 B917495:D917495 IO917495:IQ917495 SK917495:SM917495 ACG917495:ACI917495 AMC917495:AME917495 AVY917495:AWA917495 BFU917495:BFW917495 BPQ917495:BPS917495 BZM917495:BZO917495 CJI917495:CJK917495 CTE917495:CTG917495 DDA917495:DDC917495 DMW917495:DMY917495 DWS917495:DWU917495 EGO917495:EGQ917495 EQK917495:EQM917495 FAG917495:FAI917495 FKC917495:FKE917495 FTY917495:FUA917495 GDU917495:GDW917495 GNQ917495:GNS917495 GXM917495:GXO917495 HHI917495:HHK917495 HRE917495:HRG917495 IBA917495:IBC917495 IKW917495:IKY917495 IUS917495:IUU917495 JEO917495:JEQ917495 JOK917495:JOM917495 JYG917495:JYI917495 KIC917495:KIE917495 KRY917495:KSA917495 LBU917495:LBW917495 LLQ917495:LLS917495 LVM917495:LVO917495 MFI917495:MFK917495 MPE917495:MPG917495 MZA917495:MZC917495 NIW917495:NIY917495 NSS917495:NSU917495 OCO917495:OCQ917495 OMK917495:OMM917495 OWG917495:OWI917495 PGC917495:PGE917495 PPY917495:PQA917495 PZU917495:PZW917495 QJQ917495:QJS917495 QTM917495:QTO917495 RDI917495:RDK917495 RNE917495:RNG917495 RXA917495:RXC917495 SGW917495:SGY917495 SQS917495:SQU917495 TAO917495:TAQ917495 TKK917495:TKM917495 TUG917495:TUI917495 UEC917495:UEE917495 UNY917495:UOA917495 UXU917495:UXW917495 VHQ917495:VHS917495 VRM917495:VRO917495 WBI917495:WBK917495 WLE917495:WLG917495 WVA917495:WVC917495 B983031:D983031 IO983031:IQ983031 SK983031:SM983031 ACG983031:ACI983031 AMC983031:AME983031 AVY983031:AWA983031 BFU983031:BFW983031 BPQ983031:BPS983031 BZM983031:BZO983031 CJI983031:CJK983031 CTE983031:CTG983031 DDA983031:DDC983031 DMW983031:DMY983031 DWS983031:DWU983031 EGO983031:EGQ983031 EQK983031:EQM983031 FAG983031:FAI983031 FKC983031:FKE983031 FTY983031:FUA983031 GDU983031:GDW983031 GNQ983031:GNS983031 GXM983031:GXO983031 HHI983031:HHK983031 HRE983031:HRG983031 IBA983031:IBC983031 IKW983031:IKY983031 IUS983031:IUU983031 JEO983031:JEQ983031 JOK983031:JOM983031 JYG983031:JYI983031 KIC983031:KIE983031 KRY983031:KSA983031 LBU983031:LBW983031 LLQ983031:LLS983031 LVM983031:LVO983031 MFI983031:MFK983031 MPE983031:MPG983031 MZA983031:MZC983031 NIW983031:NIY983031 NSS983031:NSU983031 OCO983031:OCQ983031 OMK983031:OMM983031 OWG983031:OWI983031 PGC983031:PGE983031 PPY983031:PQA983031 PZU983031:PZW983031 QJQ983031:QJS983031 QTM983031:QTO983031 RDI983031:RDK983031 RNE983031:RNG983031 RXA983031:RXC983031 SGW983031:SGY983031 SQS983031:SQU983031 TAO983031:TAQ983031 TKK983031:TKM983031 TUG983031:TUI983031 UEC983031:UEE983031 UNY983031:UOA983031 UXU983031:UXW983031 VHQ983031:VHS983031 VRM983031:VRO983031 WBI983031:WBK983031 WLE983031:WLG983031 WVA983031:WVC983031 C65524:C65526 IP65524:IP65526 SL65524:SL65526 ACH65524:ACH65526 AMD65524:AMD65526 AVZ65524:AVZ65526 BFV65524:BFV65526 BPR65524:BPR65526 BZN65524:BZN65526 CJJ65524:CJJ65526 CTF65524:CTF65526 DDB65524:DDB65526 DMX65524:DMX65526 DWT65524:DWT65526 EGP65524:EGP65526 EQL65524:EQL65526 FAH65524:FAH65526 FKD65524:FKD65526 FTZ65524:FTZ65526 GDV65524:GDV65526 GNR65524:GNR65526 GXN65524:GXN65526 HHJ65524:HHJ65526 HRF65524:HRF65526 IBB65524:IBB65526 IKX65524:IKX65526 IUT65524:IUT65526 JEP65524:JEP65526 JOL65524:JOL65526 JYH65524:JYH65526 KID65524:KID65526 KRZ65524:KRZ65526 LBV65524:LBV65526 LLR65524:LLR65526 LVN65524:LVN65526 MFJ65524:MFJ65526 MPF65524:MPF65526 MZB65524:MZB65526 NIX65524:NIX65526 NST65524:NST65526 OCP65524:OCP65526 OML65524:OML65526 OWH65524:OWH65526 PGD65524:PGD65526 PPZ65524:PPZ65526 PZV65524:PZV65526 QJR65524:QJR65526 QTN65524:QTN65526 RDJ65524:RDJ65526 RNF65524:RNF65526 RXB65524:RXB65526 SGX65524:SGX65526 SQT65524:SQT65526 TAP65524:TAP65526 TKL65524:TKL65526 TUH65524:TUH65526 UED65524:UED65526 UNZ65524:UNZ65526 UXV65524:UXV65526 VHR65524:VHR65526 VRN65524:VRN65526 WBJ65524:WBJ65526 WLF65524:WLF65526 WVB65524:WVB65526 C131060:C131062 IP131060:IP131062 SL131060:SL131062 ACH131060:ACH131062 AMD131060:AMD131062 AVZ131060:AVZ131062 BFV131060:BFV131062 BPR131060:BPR131062 BZN131060:BZN131062 CJJ131060:CJJ131062 CTF131060:CTF131062 DDB131060:DDB131062 DMX131060:DMX131062 DWT131060:DWT131062 EGP131060:EGP131062 EQL131060:EQL131062 FAH131060:FAH131062 FKD131060:FKD131062 FTZ131060:FTZ131062 GDV131060:GDV131062 GNR131060:GNR131062 GXN131060:GXN131062 HHJ131060:HHJ131062 HRF131060:HRF131062 IBB131060:IBB131062 IKX131060:IKX131062 IUT131060:IUT131062 JEP131060:JEP131062 JOL131060:JOL131062 JYH131060:JYH131062 KID131060:KID131062 KRZ131060:KRZ131062 LBV131060:LBV131062 LLR131060:LLR131062 LVN131060:LVN131062 MFJ131060:MFJ131062 MPF131060:MPF131062 MZB131060:MZB131062 NIX131060:NIX131062 NST131060:NST131062 OCP131060:OCP131062 OML131060:OML131062 OWH131060:OWH131062 PGD131060:PGD131062 PPZ131060:PPZ131062 PZV131060:PZV131062 QJR131060:QJR131062 QTN131060:QTN131062 RDJ131060:RDJ131062 RNF131060:RNF131062 RXB131060:RXB131062 SGX131060:SGX131062 SQT131060:SQT131062 TAP131060:TAP131062 TKL131060:TKL131062 TUH131060:TUH131062 UED131060:UED131062 UNZ131060:UNZ131062 UXV131060:UXV131062 VHR131060:VHR131062 VRN131060:VRN131062 WBJ131060:WBJ131062 WLF131060:WLF131062 WVB131060:WVB131062 C196596:C196598 IP196596:IP196598 SL196596:SL196598 ACH196596:ACH196598 AMD196596:AMD196598 AVZ196596:AVZ196598 BFV196596:BFV196598 BPR196596:BPR196598 BZN196596:BZN196598 CJJ196596:CJJ196598 CTF196596:CTF196598 DDB196596:DDB196598 DMX196596:DMX196598 DWT196596:DWT196598 EGP196596:EGP196598 EQL196596:EQL196598 FAH196596:FAH196598 FKD196596:FKD196598 FTZ196596:FTZ196598 GDV196596:GDV196598 GNR196596:GNR196598 GXN196596:GXN196598 HHJ196596:HHJ196598 HRF196596:HRF196598 IBB196596:IBB196598 IKX196596:IKX196598 IUT196596:IUT196598 JEP196596:JEP196598 JOL196596:JOL196598 JYH196596:JYH196598 KID196596:KID196598 KRZ196596:KRZ196598 LBV196596:LBV196598 LLR196596:LLR196598 LVN196596:LVN196598 MFJ196596:MFJ196598 MPF196596:MPF196598 MZB196596:MZB196598 NIX196596:NIX196598 NST196596:NST196598 OCP196596:OCP196598 OML196596:OML196598 OWH196596:OWH196598 PGD196596:PGD196598 PPZ196596:PPZ196598 PZV196596:PZV196598 QJR196596:QJR196598 QTN196596:QTN196598 RDJ196596:RDJ196598 RNF196596:RNF196598 RXB196596:RXB196598 SGX196596:SGX196598 SQT196596:SQT196598 TAP196596:TAP196598 TKL196596:TKL196598 TUH196596:TUH196598 UED196596:UED196598 UNZ196596:UNZ196598 UXV196596:UXV196598 VHR196596:VHR196598 VRN196596:VRN196598 WBJ196596:WBJ196598 WLF196596:WLF196598 WVB196596:WVB196598 C262132:C262134 IP262132:IP262134 SL262132:SL262134 ACH262132:ACH262134 AMD262132:AMD262134 AVZ262132:AVZ262134 BFV262132:BFV262134 BPR262132:BPR262134 BZN262132:BZN262134 CJJ262132:CJJ262134 CTF262132:CTF262134 DDB262132:DDB262134 DMX262132:DMX262134 DWT262132:DWT262134 EGP262132:EGP262134 EQL262132:EQL262134 FAH262132:FAH262134 FKD262132:FKD262134 FTZ262132:FTZ262134 GDV262132:GDV262134 GNR262132:GNR262134 GXN262132:GXN262134 HHJ262132:HHJ262134 HRF262132:HRF262134 IBB262132:IBB262134 IKX262132:IKX262134 IUT262132:IUT262134 JEP262132:JEP262134 JOL262132:JOL262134 JYH262132:JYH262134 KID262132:KID262134 KRZ262132:KRZ262134 LBV262132:LBV262134 LLR262132:LLR262134 LVN262132:LVN262134 MFJ262132:MFJ262134 MPF262132:MPF262134 MZB262132:MZB262134 NIX262132:NIX262134 NST262132:NST262134 OCP262132:OCP262134 OML262132:OML262134 OWH262132:OWH262134 PGD262132:PGD262134 PPZ262132:PPZ262134 PZV262132:PZV262134 QJR262132:QJR262134 QTN262132:QTN262134 RDJ262132:RDJ262134 RNF262132:RNF262134 RXB262132:RXB262134 SGX262132:SGX262134 SQT262132:SQT262134 TAP262132:TAP262134 TKL262132:TKL262134 TUH262132:TUH262134 UED262132:UED262134 UNZ262132:UNZ262134 UXV262132:UXV262134 VHR262132:VHR262134 VRN262132:VRN262134 WBJ262132:WBJ262134 WLF262132:WLF262134 WVB262132:WVB262134 C327668:C327670 IP327668:IP327670 SL327668:SL327670 ACH327668:ACH327670 AMD327668:AMD327670 AVZ327668:AVZ327670 BFV327668:BFV327670 BPR327668:BPR327670 BZN327668:BZN327670 CJJ327668:CJJ327670 CTF327668:CTF327670 DDB327668:DDB327670 DMX327668:DMX327670 DWT327668:DWT327670 EGP327668:EGP327670 EQL327668:EQL327670 FAH327668:FAH327670 FKD327668:FKD327670 FTZ327668:FTZ327670 GDV327668:GDV327670 GNR327668:GNR327670 GXN327668:GXN327670 HHJ327668:HHJ327670 HRF327668:HRF327670 IBB327668:IBB327670 IKX327668:IKX327670 IUT327668:IUT327670 JEP327668:JEP327670 JOL327668:JOL327670 JYH327668:JYH327670 KID327668:KID327670 KRZ327668:KRZ327670 LBV327668:LBV327670 LLR327668:LLR327670 LVN327668:LVN327670 MFJ327668:MFJ327670 MPF327668:MPF327670 MZB327668:MZB327670 NIX327668:NIX327670 NST327668:NST327670 OCP327668:OCP327670 OML327668:OML327670 OWH327668:OWH327670 PGD327668:PGD327670 PPZ327668:PPZ327670 PZV327668:PZV327670 QJR327668:QJR327670 QTN327668:QTN327670 RDJ327668:RDJ327670 RNF327668:RNF327670 RXB327668:RXB327670 SGX327668:SGX327670 SQT327668:SQT327670 TAP327668:TAP327670 TKL327668:TKL327670 TUH327668:TUH327670 UED327668:UED327670 UNZ327668:UNZ327670 UXV327668:UXV327670 VHR327668:VHR327670 VRN327668:VRN327670 WBJ327668:WBJ327670 WLF327668:WLF327670 WVB327668:WVB327670 C393204:C393206 IP393204:IP393206 SL393204:SL393206 ACH393204:ACH393206 AMD393204:AMD393206 AVZ393204:AVZ393206 BFV393204:BFV393206 BPR393204:BPR393206 BZN393204:BZN393206 CJJ393204:CJJ393206 CTF393204:CTF393206 DDB393204:DDB393206 DMX393204:DMX393206 DWT393204:DWT393206 EGP393204:EGP393206 EQL393204:EQL393206 FAH393204:FAH393206 FKD393204:FKD393206 FTZ393204:FTZ393206 GDV393204:GDV393206 GNR393204:GNR393206 GXN393204:GXN393206 HHJ393204:HHJ393206 HRF393204:HRF393206 IBB393204:IBB393206 IKX393204:IKX393206 IUT393204:IUT393206 JEP393204:JEP393206 JOL393204:JOL393206 JYH393204:JYH393206 KID393204:KID393206 KRZ393204:KRZ393206 LBV393204:LBV393206 LLR393204:LLR393206 LVN393204:LVN393206 MFJ393204:MFJ393206 MPF393204:MPF393206 MZB393204:MZB393206 NIX393204:NIX393206 NST393204:NST393206 OCP393204:OCP393206 OML393204:OML393206 OWH393204:OWH393206 PGD393204:PGD393206 PPZ393204:PPZ393206 PZV393204:PZV393206 QJR393204:QJR393206 QTN393204:QTN393206 RDJ393204:RDJ393206 RNF393204:RNF393206 RXB393204:RXB393206 SGX393204:SGX393206 SQT393204:SQT393206 TAP393204:TAP393206 TKL393204:TKL393206 TUH393204:TUH393206 UED393204:UED393206 UNZ393204:UNZ393206 UXV393204:UXV393206 VHR393204:VHR393206 VRN393204:VRN393206 WBJ393204:WBJ393206 WLF393204:WLF393206 WVB393204:WVB393206 C458740:C458742 IP458740:IP458742 SL458740:SL458742 ACH458740:ACH458742 AMD458740:AMD458742 AVZ458740:AVZ458742 BFV458740:BFV458742 BPR458740:BPR458742 BZN458740:BZN458742 CJJ458740:CJJ458742 CTF458740:CTF458742 DDB458740:DDB458742 DMX458740:DMX458742 DWT458740:DWT458742 EGP458740:EGP458742 EQL458740:EQL458742 FAH458740:FAH458742 FKD458740:FKD458742 FTZ458740:FTZ458742 GDV458740:GDV458742 GNR458740:GNR458742 GXN458740:GXN458742 HHJ458740:HHJ458742 HRF458740:HRF458742 IBB458740:IBB458742 IKX458740:IKX458742 IUT458740:IUT458742 JEP458740:JEP458742 JOL458740:JOL458742 JYH458740:JYH458742 KID458740:KID458742 KRZ458740:KRZ458742 LBV458740:LBV458742 LLR458740:LLR458742 LVN458740:LVN458742 MFJ458740:MFJ458742 MPF458740:MPF458742 MZB458740:MZB458742 NIX458740:NIX458742 NST458740:NST458742 OCP458740:OCP458742 OML458740:OML458742 OWH458740:OWH458742 PGD458740:PGD458742 PPZ458740:PPZ458742 PZV458740:PZV458742 QJR458740:QJR458742 QTN458740:QTN458742 RDJ458740:RDJ458742 RNF458740:RNF458742 RXB458740:RXB458742 SGX458740:SGX458742 SQT458740:SQT458742 TAP458740:TAP458742 TKL458740:TKL458742 TUH458740:TUH458742 UED458740:UED458742 UNZ458740:UNZ458742 UXV458740:UXV458742 VHR458740:VHR458742 VRN458740:VRN458742 WBJ458740:WBJ458742 WLF458740:WLF458742 WVB458740:WVB458742 C524276:C524278 IP524276:IP524278 SL524276:SL524278 ACH524276:ACH524278 AMD524276:AMD524278 AVZ524276:AVZ524278 BFV524276:BFV524278 BPR524276:BPR524278 BZN524276:BZN524278 CJJ524276:CJJ524278 CTF524276:CTF524278 DDB524276:DDB524278 DMX524276:DMX524278 DWT524276:DWT524278 EGP524276:EGP524278 EQL524276:EQL524278 FAH524276:FAH524278 FKD524276:FKD524278 FTZ524276:FTZ524278 GDV524276:GDV524278 GNR524276:GNR524278 GXN524276:GXN524278 HHJ524276:HHJ524278 HRF524276:HRF524278 IBB524276:IBB524278 IKX524276:IKX524278 IUT524276:IUT524278 JEP524276:JEP524278 JOL524276:JOL524278 JYH524276:JYH524278 KID524276:KID524278 KRZ524276:KRZ524278 LBV524276:LBV524278 LLR524276:LLR524278 LVN524276:LVN524278 MFJ524276:MFJ524278 MPF524276:MPF524278 MZB524276:MZB524278 NIX524276:NIX524278 NST524276:NST524278 OCP524276:OCP524278 OML524276:OML524278 OWH524276:OWH524278 PGD524276:PGD524278 PPZ524276:PPZ524278 PZV524276:PZV524278 QJR524276:QJR524278 QTN524276:QTN524278 RDJ524276:RDJ524278 RNF524276:RNF524278 RXB524276:RXB524278 SGX524276:SGX524278 SQT524276:SQT524278 TAP524276:TAP524278 TKL524276:TKL524278 TUH524276:TUH524278 UED524276:UED524278 UNZ524276:UNZ524278 UXV524276:UXV524278 VHR524276:VHR524278 VRN524276:VRN524278 WBJ524276:WBJ524278 WLF524276:WLF524278 WVB524276:WVB524278 C589812:C589814 IP589812:IP589814 SL589812:SL589814 ACH589812:ACH589814 AMD589812:AMD589814 AVZ589812:AVZ589814 BFV589812:BFV589814 BPR589812:BPR589814 BZN589812:BZN589814 CJJ589812:CJJ589814 CTF589812:CTF589814 DDB589812:DDB589814 DMX589812:DMX589814 DWT589812:DWT589814 EGP589812:EGP589814 EQL589812:EQL589814 FAH589812:FAH589814 FKD589812:FKD589814 FTZ589812:FTZ589814 GDV589812:GDV589814 GNR589812:GNR589814 GXN589812:GXN589814 HHJ589812:HHJ589814 HRF589812:HRF589814 IBB589812:IBB589814 IKX589812:IKX589814 IUT589812:IUT589814 JEP589812:JEP589814 JOL589812:JOL589814 JYH589812:JYH589814 KID589812:KID589814 KRZ589812:KRZ589814 LBV589812:LBV589814 LLR589812:LLR589814 LVN589812:LVN589814 MFJ589812:MFJ589814 MPF589812:MPF589814 MZB589812:MZB589814 NIX589812:NIX589814 NST589812:NST589814 OCP589812:OCP589814 OML589812:OML589814 OWH589812:OWH589814 PGD589812:PGD589814 PPZ589812:PPZ589814 PZV589812:PZV589814 QJR589812:QJR589814 QTN589812:QTN589814 RDJ589812:RDJ589814 RNF589812:RNF589814 RXB589812:RXB589814 SGX589812:SGX589814 SQT589812:SQT589814 TAP589812:TAP589814 TKL589812:TKL589814 TUH589812:TUH589814 UED589812:UED589814 UNZ589812:UNZ589814 UXV589812:UXV589814 VHR589812:VHR589814 VRN589812:VRN589814 WBJ589812:WBJ589814 WLF589812:WLF589814 WVB589812:WVB589814 C655348:C655350 IP655348:IP655350 SL655348:SL655350 ACH655348:ACH655350 AMD655348:AMD655350 AVZ655348:AVZ655350 BFV655348:BFV655350 BPR655348:BPR655350 BZN655348:BZN655350 CJJ655348:CJJ655350 CTF655348:CTF655350 DDB655348:DDB655350 DMX655348:DMX655350 DWT655348:DWT655350 EGP655348:EGP655350 EQL655348:EQL655350 FAH655348:FAH655350 FKD655348:FKD655350 FTZ655348:FTZ655350 GDV655348:GDV655350 GNR655348:GNR655350 GXN655348:GXN655350 HHJ655348:HHJ655350 HRF655348:HRF655350 IBB655348:IBB655350 IKX655348:IKX655350 IUT655348:IUT655350 JEP655348:JEP655350 JOL655348:JOL655350 JYH655348:JYH655350 KID655348:KID655350 KRZ655348:KRZ655350 LBV655348:LBV655350 LLR655348:LLR655350 LVN655348:LVN655350 MFJ655348:MFJ655350 MPF655348:MPF655350 MZB655348:MZB655350 NIX655348:NIX655350 NST655348:NST655350 OCP655348:OCP655350 OML655348:OML655350 OWH655348:OWH655350 PGD655348:PGD655350 PPZ655348:PPZ655350 PZV655348:PZV655350 QJR655348:QJR655350 QTN655348:QTN655350 RDJ655348:RDJ655350 RNF655348:RNF655350 RXB655348:RXB655350 SGX655348:SGX655350 SQT655348:SQT655350 TAP655348:TAP655350 TKL655348:TKL655350 TUH655348:TUH655350 UED655348:UED655350 UNZ655348:UNZ655350 UXV655348:UXV655350 VHR655348:VHR655350 VRN655348:VRN655350 WBJ655348:WBJ655350 WLF655348:WLF655350 WVB655348:WVB655350 C720884:C720886 IP720884:IP720886 SL720884:SL720886 ACH720884:ACH720886 AMD720884:AMD720886 AVZ720884:AVZ720886 BFV720884:BFV720886 BPR720884:BPR720886 BZN720884:BZN720886 CJJ720884:CJJ720886 CTF720884:CTF720886 DDB720884:DDB720886 DMX720884:DMX720886 DWT720884:DWT720886 EGP720884:EGP720886 EQL720884:EQL720886 FAH720884:FAH720886 FKD720884:FKD720886 FTZ720884:FTZ720886 GDV720884:GDV720886 GNR720884:GNR720886 GXN720884:GXN720886 HHJ720884:HHJ720886 HRF720884:HRF720886 IBB720884:IBB720886 IKX720884:IKX720886 IUT720884:IUT720886 JEP720884:JEP720886 JOL720884:JOL720886 JYH720884:JYH720886 KID720884:KID720886 KRZ720884:KRZ720886 LBV720884:LBV720886 LLR720884:LLR720886 LVN720884:LVN720886 MFJ720884:MFJ720886 MPF720884:MPF720886 MZB720884:MZB720886 NIX720884:NIX720886 NST720884:NST720886 OCP720884:OCP720886 OML720884:OML720886 OWH720884:OWH720886 PGD720884:PGD720886 PPZ720884:PPZ720886 PZV720884:PZV720886 QJR720884:QJR720886 QTN720884:QTN720886 RDJ720884:RDJ720886 RNF720884:RNF720886 RXB720884:RXB720886 SGX720884:SGX720886 SQT720884:SQT720886 TAP720884:TAP720886 TKL720884:TKL720886 TUH720884:TUH720886 UED720884:UED720886 UNZ720884:UNZ720886 UXV720884:UXV720886 VHR720884:VHR720886 VRN720884:VRN720886 WBJ720884:WBJ720886 WLF720884:WLF720886 WVB720884:WVB720886 C786420:C786422 IP786420:IP786422 SL786420:SL786422 ACH786420:ACH786422 AMD786420:AMD786422 AVZ786420:AVZ786422 BFV786420:BFV786422 BPR786420:BPR786422 BZN786420:BZN786422 CJJ786420:CJJ786422 CTF786420:CTF786422 DDB786420:DDB786422 DMX786420:DMX786422 DWT786420:DWT786422 EGP786420:EGP786422 EQL786420:EQL786422 FAH786420:FAH786422 FKD786420:FKD786422 FTZ786420:FTZ786422 GDV786420:GDV786422 GNR786420:GNR786422 GXN786420:GXN786422 HHJ786420:HHJ786422 HRF786420:HRF786422 IBB786420:IBB786422 IKX786420:IKX786422 IUT786420:IUT786422 JEP786420:JEP786422 JOL786420:JOL786422 JYH786420:JYH786422 KID786420:KID786422 KRZ786420:KRZ786422 LBV786420:LBV786422 LLR786420:LLR786422 LVN786420:LVN786422 MFJ786420:MFJ786422 MPF786420:MPF786422 MZB786420:MZB786422 NIX786420:NIX786422 NST786420:NST786422 OCP786420:OCP786422 OML786420:OML786422 OWH786420:OWH786422 PGD786420:PGD786422 PPZ786420:PPZ786422 PZV786420:PZV786422 QJR786420:QJR786422 QTN786420:QTN786422 RDJ786420:RDJ786422 RNF786420:RNF786422 RXB786420:RXB786422 SGX786420:SGX786422 SQT786420:SQT786422 TAP786420:TAP786422 TKL786420:TKL786422 TUH786420:TUH786422 UED786420:UED786422 UNZ786420:UNZ786422 UXV786420:UXV786422 VHR786420:VHR786422 VRN786420:VRN786422 WBJ786420:WBJ786422 WLF786420:WLF786422 WVB786420:WVB786422 C851956:C851958 IP851956:IP851958 SL851956:SL851958 ACH851956:ACH851958 AMD851956:AMD851958 AVZ851956:AVZ851958 BFV851956:BFV851958 BPR851956:BPR851958 BZN851956:BZN851958 CJJ851956:CJJ851958 CTF851956:CTF851958 DDB851956:DDB851958 DMX851956:DMX851958 DWT851956:DWT851958 EGP851956:EGP851958 EQL851956:EQL851958 FAH851956:FAH851958 FKD851956:FKD851958 FTZ851956:FTZ851958 GDV851956:GDV851958 GNR851956:GNR851958 GXN851956:GXN851958 HHJ851956:HHJ851958 HRF851956:HRF851958 IBB851956:IBB851958 IKX851956:IKX851958 IUT851956:IUT851958 JEP851956:JEP851958 JOL851956:JOL851958 JYH851956:JYH851958 KID851956:KID851958 KRZ851956:KRZ851958 LBV851956:LBV851958 LLR851956:LLR851958 LVN851956:LVN851958 MFJ851956:MFJ851958 MPF851956:MPF851958 MZB851956:MZB851958 NIX851956:NIX851958 NST851956:NST851958 OCP851956:OCP851958 OML851956:OML851958 OWH851956:OWH851958 PGD851956:PGD851958 PPZ851956:PPZ851958 PZV851956:PZV851958 QJR851956:QJR851958 QTN851956:QTN851958 RDJ851956:RDJ851958 RNF851956:RNF851958 RXB851956:RXB851958 SGX851956:SGX851958 SQT851956:SQT851958 TAP851956:TAP851958 TKL851956:TKL851958 TUH851956:TUH851958 UED851956:UED851958 UNZ851956:UNZ851958 UXV851956:UXV851958 VHR851956:VHR851958 VRN851956:VRN851958 WBJ851956:WBJ851958 WLF851956:WLF851958 WVB851956:WVB851958 C917492:C917494 IP917492:IP917494 SL917492:SL917494 ACH917492:ACH917494 AMD917492:AMD917494 AVZ917492:AVZ917494 BFV917492:BFV917494 BPR917492:BPR917494 BZN917492:BZN917494 CJJ917492:CJJ917494 CTF917492:CTF917494 DDB917492:DDB917494 DMX917492:DMX917494 DWT917492:DWT917494 EGP917492:EGP917494 EQL917492:EQL917494 FAH917492:FAH917494 FKD917492:FKD917494 FTZ917492:FTZ917494 GDV917492:GDV917494 GNR917492:GNR917494 GXN917492:GXN917494 HHJ917492:HHJ917494 HRF917492:HRF917494 IBB917492:IBB917494 IKX917492:IKX917494 IUT917492:IUT917494 JEP917492:JEP917494 JOL917492:JOL917494 JYH917492:JYH917494 KID917492:KID917494 KRZ917492:KRZ917494 LBV917492:LBV917494 LLR917492:LLR917494 LVN917492:LVN917494 MFJ917492:MFJ917494 MPF917492:MPF917494 MZB917492:MZB917494 NIX917492:NIX917494 NST917492:NST917494 OCP917492:OCP917494 OML917492:OML917494 OWH917492:OWH917494 PGD917492:PGD917494 PPZ917492:PPZ917494 PZV917492:PZV917494 QJR917492:QJR917494 QTN917492:QTN917494 RDJ917492:RDJ917494 RNF917492:RNF917494 RXB917492:RXB917494 SGX917492:SGX917494 SQT917492:SQT917494 TAP917492:TAP917494 TKL917492:TKL917494 TUH917492:TUH917494 UED917492:UED917494 UNZ917492:UNZ917494 UXV917492:UXV917494 VHR917492:VHR917494 VRN917492:VRN917494 WBJ917492:WBJ917494 WLF917492:WLF917494 WVB917492:WVB917494 C983028:C983030 IP983028:IP983030 SL983028:SL983030 ACH983028:ACH983030 AMD983028:AMD983030 AVZ983028:AVZ983030 BFV983028:BFV983030 BPR983028:BPR983030 BZN983028:BZN983030 CJJ983028:CJJ983030 CTF983028:CTF983030 DDB983028:DDB983030 DMX983028:DMX983030 DWT983028:DWT983030 EGP983028:EGP983030 EQL983028:EQL983030 FAH983028:FAH983030 FKD983028:FKD983030 FTZ983028:FTZ983030 GDV983028:GDV983030 GNR983028:GNR983030 GXN983028:GXN983030 HHJ983028:HHJ983030 HRF983028:HRF983030 IBB983028:IBB983030 IKX983028:IKX983030 IUT983028:IUT983030 JEP983028:JEP983030 JOL983028:JOL983030 JYH983028:JYH983030 KID983028:KID983030 KRZ983028:KRZ983030 LBV983028:LBV983030 LLR983028:LLR983030 LVN983028:LVN983030 MFJ983028:MFJ983030 MPF983028:MPF983030 MZB983028:MZB983030 NIX983028:NIX983030 NST983028:NST983030 OCP983028:OCP983030 OML983028:OML983030 OWH983028:OWH983030 PGD983028:PGD983030 PPZ983028:PPZ983030 PZV983028:PZV983030 QJR983028:QJR983030 QTN983028:QTN983030 RDJ983028:RDJ983030 RNF983028:RNF983030 RXB983028:RXB983030 SGX983028:SGX983030 SQT983028:SQT983030 TAP983028:TAP983030 TKL983028:TKL983030 TUH983028:TUH983030 UED983028:UED983030 UNZ983028:UNZ983030 UXV983028:UXV983030 VHR983028:VHR983030 VRN983028:VRN983030 WBJ983028:WBJ983030 WLF983028:WLF983030 WVB983028:WVB983030 F65524:F65527 IS65524:IS65527 SO65524:SO65527 ACK65524:ACK65527 AMG65524:AMG65527 AWC65524:AWC65527 BFY65524:BFY65527 BPU65524:BPU65527 BZQ65524:BZQ65527 CJM65524:CJM65527 CTI65524:CTI65527 DDE65524:DDE65527 DNA65524:DNA65527 DWW65524:DWW65527 EGS65524:EGS65527 EQO65524:EQO65527 FAK65524:FAK65527 FKG65524:FKG65527 FUC65524:FUC65527 GDY65524:GDY65527 GNU65524:GNU65527 GXQ65524:GXQ65527 HHM65524:HHM65527 HRI65524:HRI65527 IBE65524:IBE65527 ILA65524:ILA65527 IUW65524:IUW65527 JES65524:JES65527 JOO65524:JOO65527 JYK65524:JYK65527 KIG65524:KIG65527 KSC65524:KSC65527 LBY65524:LBY65527 LLU65524:LLU65527 LVQ65524:LVQ65527 MFM65524:MFM65527 MPI65524:MPI65527 MZE65524:MZE65527 NJA65524:NJA65527 NSW65524:NSW65527 OCS65524:OCS65527 OMO65524:OMO65527 OWK65524:OWK65527 PGG65524:PGG65527 PQC65524:PQC65527 PZY65524:PZY65527 QJU65524:QJU65527 QTQ65524:QTQ65527 RDM65524:RDM65527 RNI65524:RNI65527 RXE65524:RXE65527 SHA65524:SHA65527 SQW65524:SQW65527 TAS65524:TAS65527 TKO65524:TKO65527 TUK65524:TUK65527 UEG65524:UEG65527 UOC65524:UOC65527 UXY65524:UXY65527 VHU65524:VHU65527 VRQ65524:VRQ65527 WBM65524:WBM65527 WLI65524:WLI65527 WVE65524:WVE65527 F131060:F131063 IS131060:IS131063 SO131060:SO131063 ACK131060:ACK131063 AMG131060:AMG131063 AWC131060:AWC131063 BFY131060:BFY131063 BPU131060:BPU131063 BZQ131060:BZQ131063 CJM131060:CJM131063 CTI131060:CTI131063 DDE131060:DDE131063 DNA131060:DNA131063 DWW131060:DWW131063 EGS131060:EGS131063 EQO131060:EQO131063 FAK131060:FAK131063 FKG131060:FKG131063 FUC131060:FUC131063 GDY131060:GDY131063 GNU131060:GNU131063 GXQ131060:GXQ131063 HHM131060:HHM131063 HRI131060:HRI131063 IBE131060:IBE131063 ILA131060:ILA131063 IUW131060:IUW131063 JES131060:JES131063 JOO131060:JOO131063 JYK131060:JYK131063 KIG131060:KIG131063 KSC131060:KSC131063 LBY131060:LBY131063 LLU131060:LLU131063 LVQ131060:LVQ131063 MFM131060:MFM131063 MPI131060:MPI131063 MZE131060:MZE131063 NJA131060:NJA131063 NSW131060:NSW131063 OCS131060:OCS131063 OMO131060:OMO131063 OWK131060:OWK131063 PGG131060:PGG131063 PQC131060:PQC131063 PZY131060:PZY131063 QJU131060:QJU131063 QTQ131060:QTQ131063 RDM131060:RDM131063 RNI131060:RNI131063 RXE131060:RXE131063 SHA131060:SHA131063 SQW131060:SQW131063 TAS131060:TAS131063 TKO131060:TKO131063 TUK131060:TUK131063 UEG131060:UEG131063 UOC131060:UOC131063 UXY131060:UXY131063 VHU131060:VHU131063 VRQ131060:VRQ131063 WBM131060:WBM131063 WLI131060:WLI131063 WVE131060:WVE131063 F196596:F196599 IS196596:IS196599 SO196596:SO196599 ACK196596:ACK196599 AMG196596:AMG196599 AWC196596:AWC196599 BFY196596:BFY196599 BPU196596:BPU196599 BZQ196596:BZQ196599 CJM196596:CJM196599 CTI196596:CTI196599 DDE196596:DDE196599 DNA196596:DNA196599 DWW196596:DWW196599 EGS196596:EGS196599 EQO196596:EQO196599 FAK196596:FAK196599 FKG196596:FKG196599 FUC196596:FUC196599 GDY196596:GDY196599 GNU196596:GNU196599 GXQ196596:GXQ196599 HHM196596:HHM196599 HRI196596:HRI196599 IBE196596:IBE196599 ILA196596:ILA196599 IUW196596:IUW196599 JES196596:JES196599 JOO196596:JOO196599 JYK196596:JYK196599 KIG196596:KIG196599 KSC196596:KSC196599 LBY196596:LBY196599 LLU196596:LLU196599 LVQ196596:LVQ196599 MFM196596:MFM196599 MPI196596:MPI196599 MZE196596:MZE196599 NJA196596:NJA196599 NSW196596:NSW196599 OCS196596:OCS196599 OMO196596:OMO196599 OWK196596:OWK196599 PGG196596:PGG196599 PQC196596:PQC196599 PZY196596:PZY196599 QJU196596:QJU196599 QTQ196596:QTQ196599 RDM196596:RDM196599 RNI196596:RNI196599 RXE196596:RXE196599 SHA196596:SHA196599 SQW196596:SQW196599 TAS196596:TAS196599 TKO196596:TKO196599 TUK196596:TUK196599 UEG196596:UEG196599 UOC196596:UOC196599 UXY196596:UXY196599 VHU196596:VHU196599 VRQ196596:VRQ196599 WBM196596:WBM196599 WLI196596:WLI196599 WVE196596:WVE196599 F262132:F262135 IS262132:IS262135 SO262132:SO262135 ACK262132:ACK262135 AMG262132:AMG262135 AWC262132:AWC262135 BFY262132:BFY262135 BPU262132:BPU262135 BZQ262132:BZQ262135 CJM262132:CJM262135 CTI262132:CTI262135 DDE262132:DDE262135 DNA262132:DNA262135 DWW262132:DWW262135 EGS262132:EGS262135 EQO262132:EQO262135 FAK262132:FAK262135 FKG262132:FKG262135 FUC262132:FUC262135 GDY262132:GDY262135 GNU262132:GNU262135 GXQ262132:GXQ262135 HHM262132:HHM262135 HRI262132:HRI262135 IBE262132:IBE262135 ILA262132:ILA262135 IUW262132:IUW262135 JES262132:JES262135 JOO262132:JOO262135 JYK262132:JYK262135 KIG262132:KIG262135 KSC262132:KSC262135 LBY262132:LBY262135 LLU262132:LLU262135 LVQ262132:LVQ262135 MFM262132:MFM262135 MPI262132:MPI262135 MZE262132:MZE262135 NJA262132:NJA262135 NSW262132:NSW262135 OCS262132:OCS262135 OMO262132:OMO262135 OWK262132:OWK262135 PGG262132:PGG262135 PQC262132:PQC262135 PZY262132:PZY262135 QJU262132:QJU262135 QTQ262132:QTQ262135 RDM262132:RDM262135 RNI262132:RNI262135 RXE262132:RXE262135 SHA262132:SHA262135 SQW262132:SQW262135 TAS262132:TAS262135 TKO262132:TKO262135 TUK262132:TUK262135 UEG262132:UEG262135 UOC262132:UOC262135 UXY262132:UXY262135 VHU262132:VHU262135 VRQ262132:VRQ262135 WBM262132:WBM262135 WLI262132:WLI262135 WVE262132:WVE262135 F327668:F327671 IS327668:IS327671 SO327668:SO327671 ACK327668:ACK327671 AMG327668:AMG327671 AWC327668:AWC327671 BFY327668:BFY327671 BPU327668:BPU327671 BZQ327668:BZQ327671 CJM327668:CJM327671 CTI327668:CTI327671 DDE327668:DDE327671 DNA327668:DNA327671 DWW327668:DWW327671 EGS327668:EGS327671 EQO327668:EQO327671 FAK327668:FAK327671 FKG327668:FKG327671 FUC327668:FUC327671 GDY327668:GDY327671 GNU327668:GNU327671 GXQ327668:GXQ327671 HHM327668:HHM327671 HRI327668:HRI327671 IBE327668:IBE327671 ILA327668:ILA327671 IUW327668:IUW327671 JES327668:JES327671 JOO327668:JOO327671 JYK327668:JYK327671 KIG327668:KIG327671 KSC327668:KSC327671 LBY327668:LBY327671 LLU327668:LLU327671 LVQ327668:LVQ327671 MFM327668:MFM327671 MPI327668:MPI327671 MZE327668:MZE327671 NJA327668:NJA327671 NSW327668:NSW327671 OCS327668:OCS327671 OMO327668:OMO327671 OWK327668:OWK327671 PGG327668:PGG327671 PQC327668:PQC327671 PZY327668:PZY327671 QJU327668:QJU327671 QTQ327668:QTQ327671 RDM327668:RDM327671 RNI327668:RNI327671 RXE327668:RXE327671 SHA327668:SHA327671 SQW327668:SQW327671 TAS327668:TAS327671 TKO327668:TKO327671 TUK327668:TUK327671 UEG327668:UEG327671 UOC327668:UOC327671 UXY327668:UXY327671 VHU327668:VHU327671 VRQ327668:VRQ327671 WBM327668:WBM327671 WLI327668:WLI327671 WVE327668:WVE327671 F393204:F393207 IS393204:IS393207 SO393204:SO393207 ACK393204:ACK393207 AMG393204:AMG393207 AWC393204:AWC393207 BFY393204:BFY393207 BPU393204:BPU393207 BZQ393204:BZQ393207 CJM393204:CJM393207 CTI393204:CTI393207 DDE393204:DDE393207 DNA393204:DNA393207 DWW393204:DWW393207 EGS393204:EGS393207 EQO393204:EQO393207 FAK393204:FAK393207 FKG393204:FKG393207 FUC393204:FUC393207 GDY393204:GDY393207 GNU393204:GNU393207 GXQ393204:GXQ393207 HHM393204:HHM393207 HRI393204:HRI393207 IBE393204:IBE393207 ILA393204:ILA393207 IUW393204:IUW393207 JES393204:JES393207 JOO393204:JOO393207 JYK393204:JYK393207 KIG393204:KIG393207 KSC393204:KSC393207 LBY393204:LBY393207 LLU393204:LLU393207 LVQ393204:LVQ393207 MFM393204:MFM393207 MPI393204:MPI393207 MZE393204:MZE393207 NJA393204:NJA393207 NSW393204:NSW393207 OCS393204:OCS393207 OMO393204:OMO393207 OWK393204:OWK393207 PGG393204:PGG393207 PQC393204:PQC393207 PZY393204:PZY393207 QJU393204:QJU393207 QTQ393204:QTQ393207 RDM393204:RDM393207 RNI393204:RNI393207 RXE393204:RXE393207 SHA393204:SHA393207 SQW393204:SQW393207 TAS393204:TAS393207 TKO393204:TKO393207 TUK393204:TUK393207 UEG393204:UEG393207 UOC393204:UOC393207 UXY393204:UXY393207 VHU393204:VHU393207 VRQ393204:VRQ393207 WBM393204:WBM393207 WLI393204:WLI393207 WVE393204:WVE393207 F458740:F458743 IS458740:IS458743 SO458740:SO458743 ACK458740:ACK458743 AMG458740:AMG458743 AWC458740:AWC458743 BFY458740:BFY458743 BPU458740:BPU458743 BZQ458740:BZQ458743 CJM458740:CJM458743 CTI458740:CTI458743 DDE458740:DDE458743 DNA458740:DNA458743 DWW458740:DWW458743 EGS458740:EGS458743 EQO458740:EQO458743 FAK458740:FAK458743 FKG458740:FKG458743 FUC458740:FUC458743 GDY458740:GDY458743 GNU458740:GNU458743 GXQ458740:GXQ458743 HHM458740:HHM458743 HRI458740:HRI458743 IBE458740:IBE458743 ILA458740:ILA458743 IUW458740:IUW458743 JES458740:JES458743 JOO458740:JOO458743 JYK458740:JYK458743 KIG458740:KIG458743 KSC458740:KSC458743 LBY458740:LBY458743 LLU458740:LLU458743 LVQ458740:LVQ458743 MFM458740:MFM458743 MPI458740:MPI458743 MZE458740:MZE458743 NJA458740:NJA458743 NSW458740:NSW458743 OCS458740:OCS458743 OMO458740:OMO458743 OWK458740:OWK458743 PGG458740:PGG458743 PQC458740:PQC458743 PZY458740:PZY458743 QJU458740:QJU458743 QTQ458740:QTQ458743 RDM458740:RDM458743 RNI458740:RNI458743 RXE458740:RXE458743 SHA458740:SHA458743 SQW458740:SQW458743 TAS458740:TAS458743 TKO458740:TKO458743 TUK458740:TUK458743 UEG458740:UEG458743 UOC458740:UOC458743 UXY458740:UXY458743 VHU458740:VHU458743 VRQ458740:VRQ458743 WBM458740:WBM458743 WLI458740:WLI458743 WVE458740:WVE458743 F524276:F524279 IS524276:IS524279 SO524276:SO524279 ACK524276:ACK524279 AMG524276:AMG524279 AWC524276:AWC524279 BFY524276:BFY524279 BPU524276:BPU524279 BZQ524276:BZQ524279 CJM524276:CJM524279 CTI524276:CTI524279 DDE524276:DDE524279 DNA524276:DNA524279 DWW524276:DWW524279 EGS524276:EGS524279 EQO524276:EQO524279 FAK524276:FAK524279 FKG524276:FKG524279 FUC524276:FUC524279 GDY524276:GDY524279 GNU524276:GNU524279 GXQ524276:GXQ524279 HHM524276:HHM524279 HRI524276:HRI524279 IBE524276:IBE524279 ILA524276:ILA524279 IUW524276:IUW524279 JES524276:JES524279 JOO524276:JOO524279 JYK524276:JYK524279 KIG524276:KIG524279 KSC524276:KSC524279 LBY524276:LBY524279 LLU524276:LLU524279 LVQ524276:LVQ524279 MFM524276:MFM524279 MPI524276:MPI524279 MZE524276:MZE524279 NJA524276:NJA524279 NSW524276:NSW524279 OCS524276:OCS524279 OMO524276:OMO524279 OWK524276:OWK524279 PGG524276:PGG524279 PQC524276:PQC524279 PZY524276:PZY524279 QJU524276:QJU524279 QTQ524276:QTQ524279 RDM524276:RDM524279 RNI524276:RNI524279 RXE524276:RXE524279 SHA524276:SHA524279 SQW524276:SQW524279 TAS524276:TAS524279 TKO524276:TKO524279 TUK524276:TUK524279 UEG524276:UEG524279 UOC524276:UOC524279 UXY524276:UXY524279 VHU524276:VHU524279 VRQ524276:VRQ524279 WBM524276:WBM524279 WLI524276:WLI524279 WVE524276:WVE524279 F589812:F589815 IS589812:IS589815 SO589812:SO589815 ACK589812:ACK589815 AMG589812:AMG589815 AWC589812:AWC589815 BFY589812:BFY589815 BPU589812:BPU589815 BZQ589812:BZQ589815 CJM589812:CJM589815 CTI589812:CTI589815 DDE589812:DDE589815 DNA589812:DNA589815 DWW589812:DWW589815 EGS589812:EGS589815 EQO589812:EQO589815 FAK589812:FAK589815 FKG589812:FKG589815 FUC589812:FUC589815 GDY589812:GDY589815 GNU589812:GNU589815 GXQ589812:GXQ589815 HHM589812:HHM589815 HRI589812:HRI589815 IBE589812:IBE589815 ILA589812:ILA589815 IUW589812:IUW589815 JES589812:JES589815 JOO589812:JOO589815 JYK589812:JYK589815 KIG589812:KIG589815 KSC589812:KSC589815 LBY589812:LBY589815 LLU589812:LLU589815 LVQ589812:LVQ589815 MFM589812:MFM589815 MPI589812:MPI589815 MZE589812:MZE589815 NJA589812:NJA589815 NSW589812:NSW589815 OCS589812:OCS589815 OMO589812:OMO589815 OWK589812:OWK589815 PGG589812:PGG589815 PQC589812:PQC589815 PZY589812:PZY589815 QJU589812:QJU589815 QTQ589812:QTQ589815 RDM589812:RDM589815 RNI589812:RNI589815 RXE589812:RXE589815 SHA589812:SHA589815 SQW589812:SQW589815 TAS589812:TAS589815 TKO589812:TKO589815 TUK589812:TUK589815 UEG589812:UEG589815 UOC589812:UOC589815 UXY589812:UXY589815 VHU589812:VHU589815 VRQ589812:VRQ589815 WBM589812:WBM589815 WLI589812:WLI589815 WVE589812:WVE589815 F655348:F655351 IS655348:IS655351 SO655348:SO655351 ACK655348:ACK655351 AMG655348:AMG655351 AWC655348:AWC655351 BFY655348:BFY655351 BPU655348:BPU655351 BZQ655348:BZQ655351 CJM655348:CJM655351 CTI655348:CTI655351 DDE655348:DDE655351 DNA655348:DNA655351 DWW655348:DWW655351 EGS655348:EGS655351 EQO655348:EQO655351 FAK655348:FAK655351 FKG655348:FKG655351 FUC655348:FUC655351 GDY655348:GDY655351 GNU655348:GNU655351 GXQ655348:GXQ655351 HHM655348:HHM655351 HRI655348:HRI655351 IBE655348:IBE655351 ILA655348:ILA655351 IUW655348:IUW655351 JES655348:JES655351 JOO655348:JOO655351 JYK655348:JYK655351 KIG655348:KIG655351 KSC655348:KSC655351 LBY655348:LBY655351 LLU655348:LLU655351 LVQ655348:LVQ655351 MFM655348:MFM655351 MPI655348:MPI655351 MZE655348:MZE655351 NJA655348:NJA655351 NSW655348:NSW655351 OCS655348:OCS655351 OMO655348:OMO655351 OWK655348:OWK655351 PGG655348:PGG655351 PQC655348:PQC655351 PZY655348:PZY655351 QJU655348:QJU655351 QTQ655348:QTQ655351 RDM655348:RDM655351 RNI655348:RNI655351 RXE655348:RXE655351 SHA655348:SHA655351 SQW655348:SQW655351 TAS655348:TAS655351 TKO655348:TKO655351 TUK655348:TUK655351 UEG655348:UEG655351 UOC655348:UOC655351 UXY655348:UXY655351 VHU655348:VHU655351 VRQ655348:VRQ655351 WBM655348:WBM655351 WLI655348:WLI655351 WVE655348:WVE655351 F720884:F720887 IS720884:IS720887 SO720884:SO720887 ACK720884:ACK720887 AMG720884:AMG720887 AWC720884:AWC720887 BFY720884:BFY720887 BPU720884:BPU720887 BZQ720884:BZQ720887 CJM720884:CJM720887 CTI720884:CTI720887 DDE720884:DDE720887 DNA720884:DNA720887 DWW720884:DWW720887 EGS720884:EGS720887 EQO720884:EQO720887 FAK720884:FAK720887 FKG720884:FKG720887 FUC720884:FUC720887 GDY720884:GDY720887 GNU720884:GNU720887 GXQ720884:GXQ720887 HHM720884:HHM720887 HRI720884:HRI720887 IBE720884:IBE720887 ILA720884:ILA720887 IUW720884:IUW720887 JES720884:JES720887 JOO720884:JOO720887 JYK720884:JYK720887 KIG720884:KIG720887 KSC720884:KSC720887 LBY720884:LBY720887 LLU720884:LLU720887 LVQ720884:LVQ720887 MFM720884:MFM720887 MPI720884:MPI720887 MZE720884:MZE720887 NJA720884:NJA720887 NSW720884:NSW720887 OCS720884:OCS720887 OMO720884:OMO720887 OWK720884:OWK720887 PGG720884:PGG720887 PQC720884:PQC720887 PZY720884:PZY720887 QJU720884:QJU720887 QTQ720884:QTQ720887 RDM720884:RDM720887 RNI720884:RNI720887 RXE720884:RXE720887 SHA720884:SHA720887 SQW720884:SQW720887 TAS720884:TAS720887 TKO720884:TKO720887 TUK720884:TUK720887 UEG720884:UEG720887 UOC720884:UOC720887 UXY720884:UXY720887 VHU720884:VHU720887 VRQ720884:VRQ720887 WBM720884:WBM720887 WLI720884:WLI720887 WVE720884:WVE720887 F786420:F786423 IS786420:IS786423 SO786420:SO786423 ACK786420:ACK786423 AMG786420:AMG786423 AWC786420:AWC786423 BFY786420:BFY786423 BPU786420:BPU786423 BZQ786420:BZQ786423 CJM786420:CJM786423 CTI786420:CTI786423 DDE786420:DDE786423 DNA786420:DNA786423 DWW786420:DWW786423 EGS786420:EGS786423 EQO786420:EQO786423 FAK786420:FAK786423 FKG786420:FKG786423 FUC786420:FUC786423 GDY786420:GDY786423 GNU786420:GNU786423 GXQ786420:GXQ786423 HHM786420:HHM786423 HRI786420:HRI786423 IBE786420:IBE786423 ILA786420:ILA786423 IUW786420:IUW786423 JES786420:JES786423 JOO786420:JOO786423 JYK786420:JYK786423 KIG786420:KIG786423 KSC786420:KSC786423 LBY786420:LBY786423 LLU786420:LLU786423 LVQ786420:LVQ786423 MFM786420:MFM786423 MPI786420:MPI786423 MZE786420:MZE786423 NJA786420:NJA786423 NSW786420:NSW786423 OCS786420:OCS786423 OMO786420:OMO786423 OWK786420:OWK786423 PGG786420:PGG786423 PQC786420:PQC786423 PZY786420:PZY786423 QJU786420:QJU786423 QTQ786420:QTQ786423 RDM786420:RDM786423 RNI786420:RNI786423 RXE786420:RXE786423 SHA786420:SHA786423 SQW786420:SQW786423 TAS786420:TAS786423 TKO786420:TKO786423 TUK786420:TUK786423 UEG786420:UEG786423 UOC786420:UOC786423 UXY786420:UXY786423 VHU786420:VHU786423 VRQ786420:VRQ786423 WBM786420:WBM786423 WLI786420:WLI786423 WVE786420:WVE786423 F851956:F851959 IS851956:IS851959 SO851956:SO851959 ACK851956:ACK851959 AMG851956:AMG851959 AWC851956:AWC851959 BFY851956:BFY851959 BPU851956:BPU851959 BZQ851956:BZQ851959 CJM851956:CJM851959 CTI851956:CTI851959 DDE851956:DDE851959 DNA851956:DNA851959 DWW851956:DWW851959 EGS851956:EGS851959 EQO851956:EQO851959 FAK851956:FAK851959 FKG851956:FKG851959 FUC851956:FUC851959 GDY851956:GDY851959 GNU851956:GNU851959 GXQ851956:GXQ851959 HHM851956:HHM851959 HRI851956:HRI851959 IBE851956:IBE851959 ILA851956:ILA851959 IUW851956:IUW851959 JES851956:JES851959 JOO851956:JOO851959 JYK851956:JYK851959 KIG851956:KIG851959 KSC851956:KSC851959 LBY851956:LBY851959 LLU851956:LLU851959 LVQ851956:LVQ851959 MFM851956:MFM851959 MPI851956:MPI851959 MZE851956:MZE851959 NJA851956:NJA851959 NSW851956:NSW851959 OCS851956:OCS851959 OMO851956:OMO851959 OWK851956:OWK851959 PGG851956:PGG851959 PQC851956:PQC851959 PZY851956:PZY851959 QJU851956:QJU851959 QTQ851956:QTQ851959 RDM851956:RDM851959 RNI851956:RNI851959 RXE851956:RXE851959 SHA851956:SHA851959 SQW851956:SQW851959 TAS851956:TAS851959 TKO851956:TKO851959 TUK851956:TUK851959 UEG851956:UEG851959 UOC851956:UOC851959 UXY851956:UXY851959 VHU851956:VHU851959 VRQ851956:VRQ851959 WBM851956:WBM851959 WLI851956:WLI851959 WVE851956:WVE851959 F917492:F917495 IS917492:IS917495 SO917492:SO917495 ACK917492:ACK917495 AMG917492:AMG917495 AWC917492:AWC917495 BFY917492:BFY917495 BPU917492:BPU917495 BZQ917492:BZQ917495 CJM917492:CJM917495 CTI917492:CTI917495 DDE917492:DDE917495 DNA917492:DNA917495 DWW917492:DWW917495 EGS917492:EGS917495 EQO917492:EQO917495 FAK917492:FAK917495 FKG917492:FKG917495 FUC917492:FUC917495 GDY917492:GDY917495 GNU917492:GNU917495 GXQ917492:GXQ917495 HHM917492:HHM917495 HRI917492:HRI917495 IBE917492:IBE917495 ILA917492:ILA917495 IUW917492:IUW917495 JES917492:JES917495 JOO917492:JOO917495 JYK917492:JYK917495 KIG917492:KIG917495 KSC917492:KSC917495 LBY917492:LBY917495 LLU917492:LLU917495 LVQ917492:LVQ917495 MFM917492:MFM917495 MPI917492:MPI917495 MZE917492:MZE917495 NJA917492:NJA917495 NSW917492:NSW917495 OCS917492:OCS917495 OMO917492:OMO917495 OWK917492:OWK917495 PGG917492:PGG917495 PQC917492:PQC917495 PZY917492:PZY917495 QJU917492:QJU917495 QTQ917492:QTQ917495 RDM917492:RDM917495 RNI917492:RNI917495 RXE917492:RXE917495 SHA917492:SHA917495 SQW917492:SQW917495 TAS917492:TAS917495 TKO917492:TKO917495 TUK917492:TUK917495 UEG917492:UEG917495 UOC917492:UOC917495 UXY917492:UXY917495 VHU917492:VHU917495 VRQ917492:VRQ917495 WBM917492:WBM917495 WLI917492:WLI917495 WVE917492:WVE917495 F983028:F983031 IS983028:IS983031 SO983028:SO983031 ACK983028:ACK983031 AMG983028:AMG983031 AWC983028:AWC983031 BFY983028:BFY983031 BPU983028:BPU983031 BZQ983028:BZQ983031 CJM983028:CJM983031 CTI983028:CTI983031 DDE983028:DDE983031 DNA983028:DNA983031 DWW983028:DWW983031 EGS983028:EGS983031 EQO983028:EQO983031 FAK983028:FAK983031 FKG983028:FKG983031 FUC983028:FUC983031 GDY983028:GDY983031 GNU983028:GNU983031 GXQ983028:GXQ983031 HHM983028:HHM983031 HRI983028:HRI983031 IBE983028:IBE983031 ILA983028:ILA983031 IUW983028:IUW983031 JES983028:JES983031 JOO983028:JOO983031 JYK983028:JYK983031 KIG983028:KIG983031 KSC983028:KSC983031 LBY983028:LBY983031 LLU983028:LLU983031 LVQ983028:LVQ983031 MFM983028:MFM983031 MPI983028:MPI983031 MZE983028:MZE983031 NJA983028:NJA983031 NSW983028:NSW983031 OCS983028:OCS983031 OMO983028:OMO983031 OWK983028:OWK983031 PGG983028:PGG983031 PQC983028:PQC983031 PZY983028:PZY983031 QJU983028:QJU983031 QTQ983028:QTQ983031 RDM983028:RDM983031 RNI983028:RNI983031 RXE983028:RXE983031 SHA983028:SHA983031 SQW983028:SQW983031 TAS983028:TAS983031 TKO983028:TKO983031 TUK983028:TUK983031 UEG983028:UEG983031 UOC983028:UOC983031 UXY983028:UXY983031 VHU983028:VHU983031 VRQ983028:VRQ983031 WBM983028:WBM983031 WLI983028:WLI983031 WVE983028:WVE983031 E65526:E65527 IR65526:IR65527 SN65526:SN65527 ACJ65526:ACJ65527 AMF65526:AMF65527 AWB65526:AWB65527 BFX65526:BFX65527 BPT65526:BPT65527 BZP65526:BZP65527 CJL65526:CJL65527 CTH65526:CTH65527 DDD65526:DDD65527 DMZ65526:DMZ65527 DWV65526:DWV65527 EGR65526:EGR65527 EQN65526:EQN65527 FAJ65526:FAJ65527 FKF65526:FKF65527 FUB65526:FUB65527 GDX65526:GDX65527 GNT65526:GNT65527 GXP65526:GXP65527 HHL65526:HHL65527 HRH65526:HRH65527 IBD65526:IBD65527 IKZ65526:IKZ65527 IUV65526:IUV65527 JER65526:JER65527 JON65526:JON65527 JYJ65526:JYJ65527 KIF65526:KIF65527 KSB65526:KSB65527 LBX65526:LBX65527 LLT65526:LLT65527 LVP65526:LVP65527 MFL65526:MFL65527 MPH65526:MPH65527 MZD65526:MZD65527 NIZ65526:NIZ65527 NSV65526:NSV65527 OCR65526:OCR65527 OMN65526:OMN65527 OWJ65526:OWJ65527 PGF65526:PGF65527 PQB65526:PQB65527 PZX65526:PZX65527 QJT65526:QJT65527 QTP65526:QTP65527 RDL65526:RDL65527 RNH65526:RNH65527 RXD65526:RXD65527 SGZ65526:SGZ65527 SQV65526:SQV65527 TAR65526:TAR65527 TKN65526:TKN65527 TUJ65526:TUJ65527 UEF65526:UEF65527 UOB65526:UOB65527 UXX65526:UXX65527 VHT65526:VHT65527 VRP65526:VRP65527 WBL65526:WBL65527 WLH65526:WLH65527 WVD65526:WVD65527 E131062:E131063 IR131062:IR131063 SN131062:SN131063 ACJ131062:ACJ131063 AMF131062:AMF131063 AWB131062:AWB131063 BFX131062:BFX131063 BPT131062:BPT131063 BZP131062:BZP131063 CJL131062:CJL131063 CTH131062:CTH131063 DDD131062:DDD131063 DMZ131062:DMZ131063 DWV131062:DWV131063 EGR131062:EGR131063 EQN131062:EQN131063 FAJ131062:FAJ131063 FKF131062:FKF131063 FUB131062:FUB131063 GDX131062:GDX131063 GNT131062:GNT131063 GXP131062:GXP131063 HHL131062:HHL131063 HRH131062:HRH131063 IBD131062:IBD131063 IKZ131062:IKZ131063 IUV131062:IUV131063 JER131062:JER131063 JON131062:JON131063 JYJ131062:JYJ131063 KIF131062:KIF131063 KSB131062:KSB131063 LBX131062:LBX131063 LLT131062:LLT131063 LVP131062:LVP131063 MFL131062:MFL131063 MPH131062:MPH131063 MZD131062:MZD131063 NIZ131062:NIZ131063 NSV131062:NSV131063 OCR131062:OCR131063 OMN131062:OMN131063 OWJ131062:OWJ131063 PGF131062:PGF131063 PQB131062:PQB131063 PZX131062:PZX131063 QJT131062:QJT131063 QTP131062:QTP131063 RDL131062:RDL131063 RNH131062:RNH131063 RXD131062:RXD131063 SGZ131062:SGZ131063 SQV131062:SQV131063 TAR131062:TAR131063 TKN131062:TKN131063 TUJ131062:TUJ131063 UEF131062:UEF131063 UOB131062:UOB131063 UXX131062:UXX131063 VHT131062:VHT131063 VRP131062:VRP131063 WBL131062:WBL131063 WLH131062:WLH131063 WVD131062:WVD131063 E196598:E196599 IR196598:IR196599 SN196598:SN196599 ACJ196598:ACJ196599 AMF196598:AMF196599 AWB196598:AWB196599 BFX196598:BFX196599 BPT196598:BPT196599 BZP196598:BZP196599 CJL196598:CJL196599 CTH196598:CTH196599 DDD196598:DDD196599 DMZ196598:DMZ196599 DWV196598:DWV196599 EGR196598:EGR196599 EQN196598:EQN196599 FAJ196598:FAJ196599 FKF196598:FKF196599 FUB196598:FUB196599 GDX196598:GDX196599 GNT196598:GNT196599 GXP196598:GXP196599 HHL196598:HHL196599 HRH196598:HRH196599 IBD196598:IBD196599 IKZ196598:IKZ196599 IUV196598:IUV196599 JER196598:JER196599 JON196598:JON196599 JYJ196598:JYJ196599 KIF196598:KIF196599 KSB196598:KSB196599 LBX196598:LBX196599 LLT196598:LLT196599 LVP196598:LVP196599 MFL196598:MFL196599 MPH196598:MPH196599 MZD196598:MZD196599 NIZ196598:NIZ196599 NSV196598:NSV196599 OCR196598:OCR196599 OMN196598:OMN196599 OWJ196598:OWJ196599 PGF196598:PGF196599 PQB196598:PQB196599 PZX196598:PZX196599 QJT196598:QJT196599 QTP196598:QTP196599 RDL196598:RDL196599 RNH196598:RNH196599 RXD196598:RXD196599 SGZ196598:SGZ196599 SQV196598:SQV196599 TAR196598:TAR196599 TKN196598:TKN196599 TUJ196598:TUJ196599 UEF196598:UEF196599 UOB196598:UOB196599 UXX196598:UXX196599 VHT196598:VHT196599 VRP196598:VRP196599 WBL196598:WBL196599 WLH196598:WLH196599 WVD196598:WVD196599 E262134:E262135 IR262134:IR262135 SN262134:SN262135 ACJ262134:ACJ262135 AMF262134:AMF262135 AWB262134:AWB262135 BFX262134:BFX262135 BPT262134:BPT262135 BZP262134:BZP262135 CJL262134:CJL262135 CTH262134:CTH262135 DDD262134:DDD262135 DMZ262134:DMZ262135 DWV262134:DWV262135 EGR262134:EGR262135 EQN262134:EQN262135 FAJ262134:FAJ262135 FKF262134:FKF262135 FUB262134:FUB262135 GDX262134:GDX262135 GNT262134:GNT262135 GXP262134:GXP262135 HHL262134:HHL262135 HRH262134:HRH262135 IBD262134:IBD262135 IKZ262134:IKZ262135 IUV262134:IUV262135 JER262134:JER262135 JON262134:JON262135 JYJ262134:JYJ262135 KIF262134:KIF262135 KSB262134:KSB262135 LBX262134:LBX262135 LLT262134:LLT262135 LVP262134:LVP262135 MFL262134:MFL262135 MPH262134:MPH262135 MZD262134:MZD262135 NIZ262134:NIZ262135 NSV262134:NSV262135 OCR262134:OCR262135 OMN262134:OMN262135 OWJ262134:OWJ262135 PGF262134:PGF262135 PQB262134:PQB262135 PZX262134:PZX262135 QJT262134:QJT262135 QTP262134:QTP262135 RDL262134:RDL262135 RNH262134:RNH262135 RXD262134:RXD262135 SGZ262134:SGZ262135 SQV262134:SQV262135 TAR262134:TAR262135 TKN262134:TKN262135 TUJ262134:TUJ262135 UEF262134:UEF262135 UOB262134:UOB262135 UXX262134:UXX262135 VHT262134:VHT262135 VRP262134:VRP262135 WBL262134:WBL262135 WLH262134:WLH262135 WVD262134:WVD262135 E327670:E327671 IR327670:IR327671 SN327670:SN327671 ACJ327670:ACJ327671 AMF327670:AMF327671 AWB327670:AWB327671 BFX327670:BFX327671 BPT327670:BPT327671 BZP327670:BZP327671 CJL327670:CJL327671 CTH327670:CTH327671 DDD327670:DDD327671 DMZ327670:DMZ327671 DWV327670:DWV327671 EGR327670:EGR327671 EQN327670:EQN327671 FAJ327670:FAJ327671 FKF327670:FKF327671 FUB327670:FUB327671 GDX327670:GDX327671 GNT327670:GNT327671 GXP327670:GXP327671 HHL327670:HHL327671 HRH327670:HRH327671 IBD327670:IBD327671 IKZ327670:IKZ327671 IUV327670:IUV327671 JER327670:JER327671 JON327670:JON327671 JYJ327670:JYJ327671 KIF327670:KIF327671 KSB327670:KSB327671 LBX327670:LBX327671 LLT327670:LLT327671 LVP327670:LVP327671 MFL327670:MFL327671 MPH327670:MPH327671 MZD327670:MZD327671 NIZ327670:NIZ327671 NSV327670:NSV327671 OCR327670:OCR327671 OMN327670:OMN327671 OWJ327670:OWJ327671 PGF327670:PGF327671 PQB327670:PQB327671 PZX327670:PZX327671 QJT327670:QJT327671 QTP327670:QTP327671 RDL327670:RDL327671 RNH327670:RNH327671 RXD327670:RXD327671 SGZ327670:SGZ327671 SQV327670:SQV327671 TAR327670:TAR327671 TKN327670:TKN327671 TUJ327670:TUJ327671 UEF327670:UEF327671 UOB327670:UOB327671 UXX327670:UXX327671 VHT327670:VHT327671 VRP327670:VRP327671 WBL327670:WBL327671 WLH327670:WLH327671 WVD327670:WVD327671 E393206:E393207 IR393206:IR393207 SN393206:SN393207 ACJ393206:ACJ393207 AMF393206:AMF393207 AWB393206:AWB393207 BFX393206:BFX393207 BPT393206:BPT393207 BZP393206:BZP393207 CJL393206:CJL393207 CTH393206:CTH393207 DDD393206:DDD393207 DMZ393206:DMZ393207 DWV393206:DWV393207 EGR393206:EGR393207 EQN393206:EQN393207 FAJ393206:FAJ393207 FKF393206:FKF393207 FUB393206:FUB393207 GDX393206:GDX393207 GNT393206:GNT393207 GXP393206:GXP393207 HHL393206:HHL393207 HRH393206:HRH393207 IBD393206:IBD393207 IKZ393206:IKZ393207 IUV393206:IUV393207 JER393206:JER393207 JON393206:JON393207 JYJ393206:JYJ393207 KIF393206:KIF393207 KSB393206:KSB393207 LBX393206:LBX393207 LLT393206:LLT393207 LVP393206:LVP393207 MFL393206:MFL393207 MPH393206:MPH393207 MZD393206:MZD393207 NIZ393206:NIZ393207 NSV393206:NSV393207 OCR393206:OCR393207 OMN393206:OMN393207 OWJ393206:OWJ393207 PGF393206:PGF393207 PQB393206:PQB393207 PZX393206:PZX393207 QJT393206:QJT393207 QTP393206:QTP393207 RDL393206:RDL393207 RNH393206:RNH393207 RXD393206:RXD393207 SGZ393206:SGZ393207 SQV393206:SQV393207 TAR393206:TAR393207 TKN393206:TKN393207 TUJ393206:TUJ393207 UEF393206:UEF393207 UOB393206:UOB393207 UXX393206:UXX393207 VHT393206:VHT393207 VRP393206:VRP393207 WBL393206:WBL393207 WLH393206:WLH393207 WVD393206:WVD393207 E458742:E458743 IR458742:IR458743 SN458742:SN458743 ACJ458742:ACJ458743 AMF458742:AMF458743 AWB458742:AWB458743 BFX458742:BFX458743 BPT458742:BPT458743 BZP458742:BZP458743 CJL458742:CJL458743 CTH458742:CTH458743 DDD458742:DDD458743 DMZ458742:DMZ458743 DWV458742:DWV458743 EGR458742:EGR458743 EQN458742:EQN458743 FAJ458742:FAJ458743 FKF458742:FKF458743 FUB458742:FUB458743 GDX458742:GDX458743 GNT458742:GNT458743 GXP458742:GXP458743 HHL458742:HHL458743 HRH458742:HRH458743 IBD458742:IBD458743 IKZ458742:IKZ458743 IUV458742:IUV458743 JER458742:JER458743 JON458742:JON458743 JYJ458742:JYJ458743 KIF458742:KIF458743 KSB458742:KSB458743 LBX458742:LBX458743 LLT458742:LLT458743 LVP458742:LVP458743 MFL458742:MFL458743 MPH458742:MPH458743 MZD458742:MZD458743 NIZ458742:NIZ458743 NSV458742:NSV458743 OCR458742:OCR458743 OMN458742:OMN458743 OWJ458742:OWJ458743 PGF458742:PGF458743 PQB458742:PQB458743 PZX458742:PZX458743 QJT458742:QJT458743 QTP458742:QTP458743 RDL458742:RDL458743 RNH458742:RNH458743 RXD458742:RXD458743 SGZ458742:SGZ458743 SQV458742:SQV458743 TAR458742:TAR458743 TKN458742:TKN458743 TUJ458742:TUJ458743 UEF458742:UEF458743 UOB458742:UOB458743 UXX458742:UXX458743 VHT458742:VHT458743 VRP458742:VRP458743 WBL458742:WBL458743 WLH458742:WLH458743 WVD458742:WVD458743 E524278:E524279 IR524278:IR524279 SN524278:SN524279 ACJ524278:ACJ524279 AMF524278:AMF524279 AWB524278:AWB524279 BFX524278:BFX524279 BPT524278:BPT524279 BZP524278:BZP524279 CJL524278:CJL524279 CTH524278:CTH524279 DDD524278:DDD524279 DMZ524278:DMZ524279 DWV524278:DWV524279 EGR524278:EGR524279 EQN524278:EQN524279 FAJ524278:FAJ524279 FKF524278:FKF524279 FUB524278:FUB524279 GDX524278:GDX524279 GNT524278:GNT524279 GXP524278:GXP524279 HHL524278:HHL524279 HRH524278:HRH524279 IBD524278:IBD524279 IKZ524278:IKZ524279 IUV524278:IUV524279 JER524278:JER524279 JON524278:JON524279 JYJ524278:JYJ524279 KIF524278:KIF524279 KSB524278:KSB524279 LBX524278:LBX524279 LLT524278:LLT524279 LVP524278:LVP524279 MFL524278:MFL524279 MPH524278:MPH524279 MZD524278:MZD524279 NIZ524278:NIZ524279 NSV524278:NSV524279 OCR524278:OCR524279 OMN524278:OMN524279 OWJ524278:OWJ524279 PGF524278:PGF524279 PQB524278:PQB524279 PZX524278:PZX524279 QJT524278:QJT524279 QTP524278:QTP524279 RDL524278:RDL524279 RNH524278:RNH524279 RXD524278:RXD524279 SGZ524278:SGZ524279 SQV524278:SQV524279 TAR524278:TAR524279 TKN524278:TKN524279 TUJ524278:TUJ524279 UEF524278:UEF524279 UOB524278:UOB524279 UXX524278:UXX524279 VHT524278:VHT524279 VRP524278:VRP524279 WBL524278:WBL524279 WLH524278:WLH524279 WVD524278:WVD524279 E589814:E589815 IR589814:IR589815 SN589814:SN589815 ACJ589814:ACJ589815 AMF589814:AMF589815 AWB589814:AWB589815 BFX589814:BFX589815 BPT589814:BPT589815 BZP589814:BZP589815 CJL589814:CJL589815 CTH589814:CTH589815 DDD589814:DDD589815 DMZ589814:DMZ589815 DWV589814:DWV589815 EGR589814:EGR589815 EQN589814:EQN589815 FAJ589814:FAJ589815 FKF589814:FKF589815 FUB589814:FUB589815 GDX589814:GDX589815 GNT589814:GNT589815 GXP589814:GXP589815 HHL589814:HHL589815 HRH589814:HRH589815 IBD589814:IBD589815 IKZ589814:IKZ589815 IUV589814:IUV589815 JER589814:JER589815 JON589814:JON589815 JYJ589814:JYJ589815 KIF589814:KIF589815 KSB589814:KSB589815 LBX589814:LBX589815 LLT589814:LLT589815 LVP589814:LVP589815 MFL589814:MFL589815 MPH589814:MPH589815 MZD589814:MZD589815 NIZ589814:NIZ589815 NSV589814:NSV589815 OCR589814:OCR589815 OMN589814:OMN589815 OWJ589814:OWJ589815 PGF589814:PGF589815 PQB589814:PQB589815 PZX589814:PZX589815 QJT589814:QJT589815 QTP589814:QTP589815 RDL589814:RDL589815 RNH589814:RNH589815 RXD589814:RXD589815 SGZ589814:SGZ589815 SQV589814:SQV589815 TAR589814:TAR589815 TKN589814:TKN589815 TUJ589814:TUJ589815 UEF589814:UEF589815 UOB589814:UOB589815 UXX589814:UXX589815 VHT589814:VHT589815 VRP589814:VRP589815 WBL589814:WBL589815 WLH589814:WLH589815 WVD589814:WVD589815 E655350:E655351 IR655350:IR655351 SN655350:SN655351 ACJ655350:ACJ655351 AMF655350:AMF655351 AWB655350:AWB655351 BFX655350:BFX655351 BPT655350:BPT655351 BZP655350:BZP655351 CJL655350:CJL655351 CTH655350:CTH655351 DDD655350:DDD655351 DMZ655350:DMZ655351 DWV655350:DWV655351 EGR655350:EGR655351 EQN655350:EQN655351 FAJ655350:FAJ655351 FKF655350:FKF655351 FUB655350:FUB655351 GDX655350:GDX655351 GNT655350:GNT655351 GXP655350:GXP655351 HHL655350:HHL655351 HRH655350:HRH655351 IBD655350:IBD655351 IKZ655350:IKZ655351 IUV655350:IUV655351 JER655350:JER655351 JON655350:JON655351 JYJ655350:JYJ655351 KIF655350:KIF655351 KSB655350:KSB655351 LBX655350:LBX655351 LLT655350:LLT655351 LVP655350:LVP655351 MFL655350:MFL655351 MPH655350:MPH655351 MZD655350:MZD655351 NIZ655350:NIZ655351 NSV655350:NSV655351 OCR655350:OCR655351 OMN655350:OMN655351 OWJ655350:OWJ655351 PGF655350:PGF655351 PQB655350:PQB655351 PZX655350:PZX655351 QJT655350:QJT655351 QTP655350:QTP655351 RDL655350:RDL655351 RNH655350:RNH655351 RXD655350:RXD655351 SGZ655350:SGZ655351 SQV655350:SQV655351 TAR655350:TAR655351 TKN655350:TKN655351 TUJ655350:TUJ655351 UEF655350:UEF655351 UOB655350:UOB655351 UXX655350:UXX655351 VHT655350:VHT655351 VRP655350:VRP655351 WBL655350:WBL655351 WLH655350:WLH655351 WVD655350:WVD655351 E720886:E720887 IR720886:IR720887 SN720886:SN720887 ACJ720886:ACJ720887 AMF720886:AMF720887 AWB720886:AWB720887 BFX720886:BFX720887 BPT720886:BPT720887 BZP720886:BZP720887 CJL720886:CJL720887 CTH720886:CTH720887 DDD720886:DDD720887 DMZ720886:DMZ720887 DWV720886:DWV720887 EGR720886:EGR720887 EQN720886:EQN720887 FAJ720886:FAJ720887 FKF720886:FKF720887 FUB720886:FUB720887 GDX720886:GDX720887 GNT720886:GNT720887 GXP720886:GXP720887 HHL720886:HHL720887 HRH720886:HRH720887 IBD720886:IBD720887 IKZ720886:IKZ720887 IUV720886:IUV720887 JER720886:JER720887 JON720886:JON720887 JYJ720886:JYJ720887 KIF720886:KIF720887 KSB720886:KSB720887 LBX720886:LBX720887 LLT720886:LLT720887 LVP720886:LVP720887 MFL720886:MFL720887 MPH720886:MPH720887 MZD720886:MZD720887 NIZ720886:NIZ720887 NSV720886:NSV720887 OCR720886:OCR720887 OMN720886:OMN720887 OWJ720886:OWJ720887 PGF720886:PGF720887 PQB720886:PQB720887 PZX720886:PZX720887 QJT720886:QJT720887 QTP720886:QTP720887 RDL720886:RDL720887 RNH720886:RNH720887 RXD720886:RXD720887 SGZ720886:SGZ720887 SQV720886:SQV720887 TAR720886:TAR720887 TKN720886:TKN720887 TUJ720886:TUJ720887 UEF720886:UEF720887 UOB720886:UOB720887 UXX720886:UXX720887 VHT720886:VHT720887 VRP720886:VRP720887 WBL720886:WBL720887 WLH720886:WLH720887 WVD720886:WVD720887 E786422:E786423 IR786422:IR786423 SN786422:SN786423 ACJ786422:ACJ786423 AMF786422:AMF786423 AWB786422:AWB786423 BFX786422:BFX786423 BPT786422:BPT786423 BZP786422:BZP786423 CJL786422:CJL786423 CTH786422:CTH786423 DDD786422:DDD786423 DMZ786422:DMZ786423 DWV786422:DWV786423 EGR786422:EGR786423 EQN786422:EQN786423 FAJ786422:FAJ786423 FKF786422:FKF786423 FUB786422:FUB786423 GDX786422:GDX786423 GNT786422:GNT786423 GXP786422:GXP786423 HHL786422:HHL786423 HRH786422:HRH786423 IBD786422:IBD786423 IKZ786422:IKZ786423 IUV786422:IUV786423 JER786422:JER786423 JON786422:JON786423 JYJ786422:JYJ786423 KIF786422:KIF786423 KSB786422:KSB786423 LBX786422:LBX786423 LLT786422:LLT786423 LVP786422:LVP786423 MFL786422:MFL786423 MPH786422:MPH786423 MZD786422:MZD786423 NIZ786422:NIZ786423 NSV786422:NSV786423 OCR786422:OCR786423 OMN786422:OMN786423 OWJ786422:OWJ786423 PGF786422:PGF786423 PQB786422:PQB786423 PZX786422:PZX786423 QJT786422:QJT786423 QTP786422:QTP786423 RDL786422:RDL786423 RNH786422:RNH786423 RXD786422:RXD786423 SGZ786422:SGZ786423 SQV786422:SQV786423 TAR786422:TAR786423 TKN786422:TKN786423 TUJ786422:TUJ786423 UEF786422:UEF786423 UOB786422:UOB786423 UXX786422:UXX786423 VHT786422:VHT786423 VRP786422:VRP786423 WBL786422:WBL786423 WLH786422:WLH786423 WVD786422:WVD786423 E851958:E851959 IR851958:IR851959 SN851958:SN851959 ACJ851958:ACJ851959 AMF851958:AMF851959 AWB851958:AWB851959 BFX851958:BFX851959 BPT851958:BPT851959 BZP851958:BZP851959 CJL851958:CJL851959 CTH851958:CTH851959 DDD851958:DDD851959 DMZ851958:DMZ851959 DWV851958:DWV851959 EGR851958:EGR851959 EQN851958:EQN851959 FAJ851958:FAJ851959 FKF851958:FKF851959 FUB851958:FUB851959 GDX851958:GDX851959 GNT851958:GNT851959 GXP851958:GXP851959 HHL851958:HHL851959 HRH851958:HRH851959 IBD851958:IBD851959 IKZ851958:IKZ851959 IUV851958:IUV851959 JER851958:JER851959 JON851958:JON851959 JYJ851958:JYJ851959 KIF851958:KIF851959 KSB851958:KSB851959 LBX851958:LBX851959 LLT851958:LLT851959 LVP851958:LVP851959 MFL851958:MFL851959 MPH851958:MPH851959 MZD851958:MZD851959 NIZ851958:NIZ851959 NSV851958:NSV851959 OCR851958:OCR851959 OMN851958:OMN851959 OWJ851958:OWJ851959 PGF851958:PGF851959 PQB851958:PQB851959 PZX851958:PZX851959 QJT851958:QJT851959 QTP851958:QTP851959 RDL851958:RDL851959 RNH851958:RNH851959 RXD851958:RXD851959 SGZ851958:SGZ851959 SQV851958:SQV851959 TAR851958:TAR851959 TKN851958:TKN851959 TUJ851958:TUJ851959 UEF851958:UEF851959 UOB851958:UOB851959 UXX851958:UXX851959 VHT851958:VHT851959 VRP851958:VRP851959 WBL851958:WBL851959 WLH851958:WLH851959 WVD851958:WVD851959 E917494:E917495 IR917494:IR917495 SN917494:SN917495 ACJ917494:ACJ917495 AMF917494:AMF917495 AWB917494:AWB917495 BFX917494:BFX917495 BPT917494:BPT917495 BZP917494:BZP917495 CJL917494:CJL917495 CTH917494:CTH917495 DDD917494:DDD917495 DMZ917494:DMZ917495 DWV917494:DWV917495 EGR917494:EGR917495 EQN917494:EQN917495 FAJ917494:FAJ917495 FKF917494:FKF917495 FUB917494:FUB917495 GDX917494:GDX917495 GNT917494:GNT917495 GXP917494:GXP917495 HHL917494:HHL917495 HRH917494:HRH917495 IBD917494:IBD917495 IKZ917494:IKZ917495 IUV917494:IUV917495 JER917494:JER917495 JON917494:JON917495 JYJ917494:JYJ917495 KIF917494:KIF917495 KSB917494:KSB917495 LBX917494:LBX917495 LLT917494:LLT917495 LVP917494:LVP917495 MFL917494:MFL917495 MPH917494:MPH917495 MZD917494:MZD917495 NIZ917494:NIZ917495 NSV917494:NSV917495 OCR917494:OCR917495 OMN917494:OMN917495 OWJ917494:OWJ917495 PGF917494:PGF917495 PQB917494:PQB917495 PZX917494:PZX917495 QJT917494:QJT917495 QTP917494:QTP917495 RDL917494:RDL917495 RNH917494:RNH917495 RXD917494:RXD917495 SGZ917494:SGZ917495 SQV917494:SQV917495 TAR917494:TAR917495 TKN917494:TKN917495 TUJ917494:TUJ917495 UEF917494:UEF917495 UOB917494:UOB917495 UXX917494:UXX917495 VHT917494:VHT917495 VRP917494:VRP917495 WBL917494:WBL917495 WLH917494:WLH917495 WVD917494:WVD917495 E983030:E983031 IR983030:IR983031 SN983030:SN983031 ACJ983030:ACJ983031 AMF983030:AMF983031 AWB983030:AWB983031 BFX983030:BFX983031 BPT983030:BPT983031 BZP983030:BZP983031 CJL983030:CJL983031 CTH983030:CTH983031 DDD983030:DDD983031 DMZ983030:DMZ983031 DWV983030:DWV983031 EGR983030:EGR983031 EQN983030:EQN983031 FAJ983030:FAJ983031 FKF983030:FKF983031 FUB983030:FUB983031 GDX983030:GDX983031 GNT983030:GNT983031 GXP983030:GXP983031 HHL983030:HHL983031 HRH983030:HRH983031 IBD983030:IBD983031 IKZ983030:IKZ983031 IUV983030:IUV983031 JER983030:JER983031 JON983030:JON983031 JYJ983030:JYJ983031 KIF983030:KIF983031 KSB983030:KSB983031 LBX983030:LBX983031 LLT983030:LLT983031 LVP983030:LVP983031 MFL983030:MFL983031 MPH983030:MPH983031 MZD983030:MZD983031 NIZ983030:NIZ983031 NSV983030:NSV983031 OCR983030:OCR983031 OMN983030:OMN983031 OWJ983030:OWJ983031 PGF983030:PGF983031 PQB983030:PQB983031 PZX983030:PZX983031 QJT983030:QJT983031 QTP983030:QTP983031 RDL983030:RDL983031 RNH983030:RNH983031 RXD983030:RXD983031 SGZ983030:SGZ983031 SQV983030:SQV983031 TAR983030:TAR983031 TKN983030:TKN983031 TUJ983030:TUJ983031 UEF983030:UEF983031 UOB983030:UOB983031 UXX983030:UXX983031 VHT983030:VHT983031 VRP983030:VRP983031 WBL983030:WBL983031 WLH983030:WLH983031 WVD983030:WVD983031 D65526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D131062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D196598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D262134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D327670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D393206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D458742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D524278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D589814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D655350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D720886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D786422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D851958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D917494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D983030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WVC983030 IT65526:IX65526 SP65526:ST65526 ACL65526:ACP65526 AMH65526:AML65526 AWD65526:AWH65526 BFZ65526:BGD65526 BPV65526:BPZ65526 BZR65526:BZV65526 CJN65526:CJR65526 CTJ65526:CTN65526 DDF65526:DDJ65526 DNB65526:DNF65526 DWX65526:DXB65526 EGT65526:EGX65526 EQP65526:EQT65526 FAL65526:FAP65526 FKH65526:FKL65526 FUD65526:FUH65526 GDZ65526:GED65526 GNV65526:GNZ65526 GXR65526:GXV65526 HHN65526:HHR65526 HRJ65526:HRN65526 IBF65526:IBJ65526 ILB65526:ILF65526 IUX65526:IVB65526 JET65526:JEX65526 JOP65526:JOT65526 JYL65526:JYP65526 KIH65526:KIL65526 KSD65526:KSH65526 LBZ65526:LCD65526 LLV65526:LLZ65526 LVR65526:LVV65526 MFN65526:MFR65526 MPJ65526:MPN65526 MZF65526:MZJ65526 NJB65526:NJF65526 NSX65526:NTB65526 OCT65526:OCX65526 OMP65526:OMT65526 OWL65526:OWP65526 PGH65526:PGL65526 PQD65526:PQH65526 PZZ65526:QAD65526 QJV65526:QJZ65526 QTR65526:QTV65526 RDN65526:RDR65526 RNJ65526:RNN65526 RXF65526:RXJ65526 SHB65526:SHF65526 SQX65526:SRB65526 TAT65526:TAX65526 TKP65526:TKT65526 TUL65526:TUP65526 UEH65526:UEL65526 UOD65526:UOH65526 UXZ65526:UYD65526 VHV65526:VHZ65526 VRR65526:VRV65526 WBN65526:WBR65526 WLJ65526:WLN65526 WVF65526:WVJ65526 IT131062:IX131062 SP131062:ST131062 ACL131062:ACP131062 AMH131062:AML131062 AWD131062:AWH131062 BFZ131062:BGD131062 BPV131062:BPZ131062 BZR131062:BZV131062 CJN131062:CJR131062 CTJ131062:CTN131062 DDF131062:DDJ131062 DNB131062:DNF131062 DWX131062:DXB131062 EGT131062:EGX131062 EQP131062:EQT131062 FAL131062:FAP131062 FKH131062:FKL131062 FUD131062:FUH131062 GDZ131062:GED131062 GNV131062:GNZ131062 GXR131062:GXV131062 HHN131062:HHR131062 HRJ131062:HRN131062 IBF131062:IBJ131062 ILB131062:ILF131062 IUX131062:IVB131062 JET131062:JEX131062 JOP131062:JOT131062 JYL131062:JYP131062 KIH131062:KIL131062 KSD131062:KSH131062 LBZ131062:LCD131062 LLV131062:LLZ131062 LVR131062:LVV131062 MFN131062:MFR131062 MPJ131062:MPN131062 MZF131062:MZJ131062 NJB131062:NJF131062 NSX131062:NTB131062 OCT131062:OCX131062 OMP131062:OMT131062 OWL131062:OWP131062 PGH131062:PGL131062 PQD131062:PQH131062 PZZ131062:QAD131062 QJV131062:QJZ131062 QTR131062:QTV131062 RDN131062:RDR131062 RNJ131062:RNN131062 RXF131062:RXJ131062 SHB131062:SHF131062 SQX131062:SRB131062 TAT131062:TAX131062 TKP131062:TKT131062 TUL131062:TUP131062 UEH131062:UEL131062 UOD131062:UOH131062 UXZ131062:UYD131062 VHV131062:VHZ131062 VRR131062:VRV131062 WBN131062:WBR131062 WLJ131062:WLN131062 WVF131062:WVJ131062 IT196598:IX196598 SP196598:ST196598 ACL196598:ACP196598 AMH196598:AML196598 AWD196598:AWH196598 BFZ196598:BGD196598 BPV196598:BPZ196598 BZR196598:BZV196598 CJN196598:CJR196598 CTJ196598:CTN196598 DDF196598:DDJ196598 DNB196598:DNF196598 DWX196598:DXB196598 EGT196598:EGX196598 EQP196598:EQT196598 FAL196598:FAP196598 FKH196598:FKL196598 FUD196598:FUH196598 GDZ196598:GED196598 GNV196598:GNZ196598 GXR196598:GXV196598 HHN196598:HHR196598 HRJ196598:HRN196598 IBF196598:IBJ196598 ILB196598:ILF196598 IUX196598:IVB196598 JET196598:JEX196598 JOP196598:JOT196598 JYL196598:JYP196598 KIH196598:KIL196598 KSD196598:KSH196598 LBZ196598:LCD196598 LLV196598:LLZ196598 LVR196598:LVV196598 MFN196598:MFR196598 MPJ196598:MPN196598 MZF196598:MZJ196598 NJB196598:NJF196598 NSX196598:NTB196598 OCT196598:OCX196598 OMP196598:OMT196598 OWL196598:OWP196598 PGH196598:PGL196598 PQD196598:PQH196598 PZZ196598:QAD196598 QJV196598:QJZ196598 QTR196598:QTV196598 RDN196598:RDR196598 RNJ196598:RNN196598 RXF196598:RXJ196598 SHB196598:SHF196598 SQX196598:SRB196598 TAT196598:TAX196598 TKP196598:TKT196598 TUL196598:TUP196598 UEH196598:UEL196598 UOD196598:UOH196598 UXZ196598:UYD196598 VHV196598:VHZ196598 VRR196598:VRV196598 WBN196598:WBR196598 WLJ196598:WLN196598 WVF196598:WVJ196598 IT262134:IX262134 SP262134:ST262134 ACL262134:ACP262134 AMH262134:AML262134 AWD262134:AWH262134 BFZ262134:BGD262134 BPV262134:BPZ262134 BZR262134:BZV262134 CJN262134:CJR262134 CTJ262134:CTN262134 DDF262134:DDJ262134 DNB262134:DNF262134 DWX262134:DXB262134 EGT262134:EGX262134 EQP262134:EQT262134 FAL262134:FAP262134 FKH262134:FKL262134 FUD262134:FUH262134 GDZ262134:GED262134 GNV262134:GNZ262134 GXR262134:GXV262134 HHN262134:HHR262134 HRJ262134:HRN262134 IBF262134:IBJ262134 ILB262134:ILF262134 IUX262134:IVB262134 JET262134:JEX262134 JOP262134:JOT262134 JYL262134:JYP262134 KIH262134:KIL262134 KSD262134:KSH262134 LBZ262134:LCD262134 LLV262134:LLZ262134 LVR262134:LVV262134 MFN262134:MFR262134 MPJ262134:MPN262134 MZF262134:MZJ262134 NJB262134:NJF262134 NSX262134:NTB262134 OCT262134:OCX262134 OMP262134:OMT262134 OWL262134:OWP262134 PGH262134:PGL262134 PQD262134:PQH262134 PZZ262134:QAD262134 QJV262134:QJZ262134 QTR262134:QTV262134 RDN262134:RDR262134 RNJ262134:RNN262134 RXF262134:RXJ262134 SHB262134:SHF262134 SQX262134:SRB262134 TAT262134:TAX262134 TKP262134:TKT262134 TUL262134:TUP262134 UEH262134:UEL262134 UOD262134:UOH262134 UXZ262134:UYD262134 VHV262134:VHZ262134 VRR262134:VRV262134 WBN262134:WBR262134 WLJ262134:WLN262134 WVF262134:WVJ262134 IT327670:IX327670 SP327670:ST327670 ACL327670:ACP327670 AMH327670:AML327670 AWD327670:AWH327670 BFZ327670:BGD327670 BPV327670:BPZ327670 BZR327670:BZV327670 CJN327670:CJR327670 CTJ327670:CTN327670 DDF327670:DDJ327670 DNB327670:DNF327670 DWX327670:DXB327670 EGT327670:EGX327670 EQP327670:EQT327670 FAL327670:FAP327670 FKH327670:FKL327670 FUD327670:FUH327670 GDZ327670:GED327670 GNV327670:GNZ327670 GXR327670:GXV327670 HHN327670:HHR327670 HRJ327670:HRN327670 IBF327670:IBJ327670 ILB327670:ILF327670 IUX327670:IVB327670 JET327670:JEX327670 JOP327670:JOT327670 JYL327670:JYP327670 KIH327670:KIL327670 KSD327670:KSH327670 LBZ327670:LCD327670 LLV327670:LLZ327670 LVR327670:LVV327670 MFN327670:MFR327670 MPJ327670:MPN327670 MZF327670:MZJ327670 NJB327670:NJF327670 NSX327670:NTB327670 OCT327670:OCX327670 OMP327670:OMT327670 OWL327670:OWP327670 PGH327670:PGL327670 PQD327670:PQH327670 PZZ327670:QAD327670 QJV327670:QJZ327670 QTR327670:QTV327670 RDN327670:RDR327670 RNJ327670:RNN327670 RXF327670:RXJ327670 SHB327670:SHF327670 SQX327670:SRB327670 TAT327670:TAX327670 TKP327670:TKT327670 TUL327670:TUP327670 UEH327670:UEL327670 UOD327670:UOH327670 UXZ327670:UYD327670 VHV327670:VHZ327670 VRR327670:VRV327670 WBN327670:WBR327670 WLJ327670:WLN327670 WVF327670:WVJ327670 IT393206:IX393206 SP393206:ST393206 ACL393206:ACP393206 AMH393206:AML393206 AWD393206:AWH393206 BFZ393206:BGD393206 BPV393206:BPZ393206 BZR393206:BZV393206 CJN393206:CJR393206 CTJ393206:CTN393206 DDF393206:DDJ393206 DNB393206:DNF393206 DWX393206:DXB393206 EGT393206:EGX393206 EQP393206:EQT393206 FAL393206:FAP393206 FKH393206:FKL393206 FUD393206:FUH393206 GDZ393206:GED393206 GNV393206:GNZ393206 GXR393206:GXV393206 HHN393206:HHR393206 HRJ393206:HRN393206 IBF393206:IBJ393206 ILB393206:ILF393206 IUX393206:IVB393206 JET393206:JEX393206 JOP393206:JOT393206 JYL393206:JYP393206 KIH393206:KIL393206 KSD393206:KSH393206 LBZ393206:LCD393206 LLV393206:LLZ393206 LVR393206:LVV393206 MFN393206:MFR393206 MPJ393206:MPN393206 MZF393206:MZJ393206 NJB393206:NJF393206 NSX393206:NTB393206 OCT393206:OCX393206 OMP393206:OMT393206 OWL393206:OWP393206 PGH393206:PGL393206 PQD393206:PQH393206 PZZ393206:QAD393206 QJV393206:QJZ393206 QTR393206:QTV393206 RDN393206:RDR393206 RNJ393206:RNN393206 RXF393206:RXJ393206 SHB393206:SHF393206 SQX393206:SRB393206 TAT393206:TAX393206 TKP393206:TKT393206 TUL393206:TUP393206 UEH393206:UEL393206 UOD393206:UOH393206 UXZ393206:UYD393206 VHV393206:VHZ393206 VRR393206:VRV393206 WBN393206:WBR393206 WLJ393206:WLN393206 WVF393206:WVJ393206 IT458742:IX458742 SP458742:ST458742 ACL458742:ACP458742 AMH458742:AML458742 AWD458742:AWH458742 BFZ458742:BGD458742 BPV458742:BPZ458742 BZR458742:BZV458742 CJN458742:CJR458742 CTJ458742:CTN458742 DDF458742:DDJ458742 DNB458742:DNF458742 DWX458742:DXB458742 EGT458742:EGX458742 EQP458742:EQT458742 FAL458742:FAP458742 FKH458742:FKL458742 FUD458742:FUH458742 GDZ458742:GED458742 GNV458742:GNZ458742 GXR458742:GXV458742 HHN458742:HHR458742 HRJ458742:HRN458742 IBF458742:IBJ458742 ILB458742:ILF458742 IUX458742:IVB458742 JET458742:JEX458742 JOP458742:JOT458742 JYL458742:JYP458742 KIH458742:KIL458742 KSD458742:KSH458742 LBZ458742:LCD458742 LLV458742:LLZ458742 LVR458742:LVV458742 MFN458742:MFR458742 MPJ458742:MPN458742 MZF458742:MZJ458742 NJB458742:NJF458742 NSX458742:NTB458742 OCT458742:OCX458742 OMP458742:OMT458742 OWL458742:OWP458742 PGH458742:PGL458742 PQD458742:PQH458742 PZZ458742:QAD458742 QJV458742:QJZ458742 QTR458742:QTV458742 RDN458742:RDR458742 RNJ458742:RNN458742 RXF458742:RXJ458742 SHB458742:SHF458742 SQX458742:SRB458742 TAT458742:TAX458742 TKP458742:TKT458742 TUL458742:TUP458742 UEH458742:UEL458742 UOD458742:UOH458742 UXZ458742:UYD458742 VHV458742:VHZ458742 VRR458742:VRV458742 WBN458742:WBR458742 WLJ458742:WLN458742 WVF458742:WVJ458742 IT524278:IX524278 SP524278:ST524278 ACL524278:ACP524278 AMH524278:AML524278 AWD524278:AWH524278 BFZ524278:BGD524278 BPV524278:BPZ524278 BZR524278:BZV524278 CJN524278:CJR524278 CTJ524278:CTN524278 DDF524278:DDJ524278 DNB524278:DNF524278 DWX524278:DXB524278 EGT524278:EGX524278 EQP524278:EQT524278 FAL524278:FAP524278 FKH524278:FKL524278 FUD524278:FUH524278 GDZ524278:GED524278 GNV524278:GNZ524278 GXR524278:GXV524278 HHN524278:HHR524278 HRJ524278:HRN524278 IBF524278:IBJ524278 ILB524278:ILF524278 IUX524278:IVB524278 JET524278:JEX524278 JOP524278:JOT524278 JYL524278:JYP524278 KIH524278:KIL524278 KSD524278:KSH524278 LBZ524278:LCD524278 LLV524278:LLZ524278 LVR524278:LVV524278 MFN524278:MFR524278 MPJ524278:MPN524278 MZF524278:MZJ524278 NJB524278:NJF524278 NSX524278:NTB524278 OCT524278:OCX524278 OMP524278:OMT524278 OWL524278:OWP524278 PGH524278:PGL524278 PQD524278:PQH524278 PZZ524278:QAD524278 QJV524278:QJZ524278 QTR524278:QTV524278 RDN524278:RDR524278 RNJ524278:RNN524278 RXF524278:RXJ524278 SHB524278:SHF524278 SQX524278:SRB524278 TAT524278:TAX524278 TKP524278:TKT524278 TUL524278:TUP524278 UEH524278:UEL524278 UOD524278:UOH524278 UXZ524278:UYD524278 VHV524278:VHZ524278 VRR524278:VRV524278 WBN524278:WBR524278 WLJ524278:WLN524278 WVF524278:WVJ524278 IT589814:IX589814 SP589814:ST589814 ACL589814:ACP589814 AMH589814:AML589814 AWD589814:AWH589814 BFZ589814:BGD589814 BPV589814:BPZ589814 BZR589814:BZV589814 CJN589814:CJR589814 CTJ589814:CTN589814 DDF589814:DDJ589814 DNB589814:DNF589814 DWX589814:DXB589814 EGT589814:EGX589814 EQP589814:EQT589814 FAL589814:FAP589814 FKH589814:FKL589814 FUD589814:FUH589814 GDZ589814:GED589814 GNV589814:GNZ589814 GXR589814:GXV589814 HHN589814:HHR589814 HRJ589814:HRN589814 IBF589814:IBJ589814 ILB589814:ILF589814 IUX589814:IVB589814 JET589814:JEX589814 JOP589814:JOT589814 JYL589814:JYP589814 KIH589814:KIL589814 KSD589814:KSH589814 LBZ589814:LCD589814 LLV589814:LLZ589814 LVR589814:LVV589814 MFN589814:MFR589814 MPJ589814:MPN589814 MZF589814:MZJ589814 NJB589814:NJF589814 NSX589814:NTB589814 OCT589814:OCX589814 OMP589814:OMT589814 OWL589814:OWP589814 PGH589814:PGL589814 PQD589814:PQH589814 PZZ589814:QAD589814 QJV589814:QJZ589814 QTR589814:QTV589814 RDN589814:RDR589814 RNJ589814:RNN589814 RXF589814:RXJ589814 SHB589814:SHF589814 SQX589814:SRB589814 TAT589814:TAX589814 TKP589814:TKT589814 TUL589814:TUP589814 UEH589814:UEL589814 UOD589814:UOH589814 UXZ589814:UYD589814 VHV589814:VHZ589814 VRR589814:VRV589814 WBN589814:WBR589814 WLJ589814:WLN589814 WVF589814:WVJ589814 IT655350:IX655350 SP655350:ST655350 ACL655350:ACP655350 AMH655350:AML655350 AWD655350:AWH655350 BFZ655350:BGD655350 BPV655350:BPZ655350 BZR655350:BZV655350 CJN655350:CJR655350 CTJ655350:CTN655350 DDF655350:DDJ655350 DNB655350:DNF655350 DWX655350:DXB655350 EGT655350:EGX655350 EQP655350:EQT655350 FAL655350:FAP655350 FKH655350:FKL655350 FUD655350:FUH655350 GDZ655350:GED655350 GNV655350:GNZ655350 GXR655350:GXV655350 HHN655350:HHR655350 HRJ655350:HRN655350 IBF655350:IBJ655350 ILB655350:ILF655350 IUX655350:IVB655350 JET655350:JEX655350 JOP655350:JOT655350 JYL655350:JYP655350 KIH655350:KIL655350 KSD655350:KSH655350 LBZ655350:LCD655350 LLV655350:LLZ655350 LVR655350:LVV655350 MFN655350:MFR655350 MPJ655350:MPN655350 MZF655350:MZJ655350 NJB655350:NJF655350 NSX655350:NTB655350 OCT655350:OCX655350 OMP655350:OMT655350 OWL655350:OWP655350 PGH655350:PGL655350 PQD655350:PQH655350 PZZ655350:QAD655350 QJV655350:QJZ655350 QTR655350:QTV655350 RDN655350:RDR655350 RNJ655350:RNN655350 RXF655350:RXJ655350 SHB655350:SHF655350 SQX655350:SRB655350 TAT655350:TAX655350 TKP655350:TKT655350 TUL655350:TUP655350 UEH655350:UEL655350 UOD655350:UOH655350 UXZ655350:UYD655350 VHV655350:VHZ655350 VRR655350:VRV655350 WBN655350:WBR655350 WLJ655350:WLN655350 WVF655350:WVJ655350 IT720886:IX720886 SP720886:ST720886 ACL720886:ACP720886 AMH720886:AML720886 AWD720886:AWH720886 BFZ720886:BGD720886 BPV720886:BPZ720886 BZR720886:BZV720886 CJN720886:CJR720886 CTJ720886:CTN720886 DDF720886:DDJ720886 DNB720886:DNF720886 DWX720886:DXB720886 EGT720886:EGX720886 EQP720886:EQT720886 FAL720886:FAP720886 FKH720886:FKL720886 FUD720886:FUH720886 GDZ720886:GED720886 GNV720886:GNZ720886 GXR720886:GXV720886 HHN720886:HHR720886 HRJ720886:HRN720886 IBF720886:IBJ720886 ILB720886:ILF720886 IUX720886:IVB720886 JET720886:JEX720886 JOP720886:JOT720886 JYL720886:JYP720886 KIH720886:KIL720886 KSD720886:KSH720886 LBZ720886:LCD720886 LLV720886:LLZ720886 LVR720886:LVV720886 MFN720886:MFR720886 MPJ720886:MPN720886 MZF720886:MZJ720886 NJB720886:NJF720886 NSX720886:NTB720886 OCT720886:OCX720886 OMP720886:OMT720886 OWL720886:OWP720886 PGH720886:PGL720886 PQD720886:PQH720886 PZZ720886:QAD720886 QJV720886:QJZ720886 QTR720886:QTV720886 RDN720886:RDR720886 RNJ720886:RNN720886 RXF720886:RXJ720886 SHB720886:SHF720886 SQX720886:SRB720886 TAT720886:TAX720886 TKP720886:TKT720886 TUL720886:TUP720886 UEH720886:UEL720886 UOD720886:UOH720886 UXZ720886:UYD720886 VHV720886:VHZ720886 VRR720886:VRV720886 WBN720886:WBR720886 WLJ720886:WLN720886 WVF720886:WVJ720886 IT786422:IX786422 SP786422:ST786422 ACL786422:ACP786422 AMH786422:AML786422 AWD786422:AWH786422 BFZ786422:BGD786422 BPV786422:BPZ786422 BZR786422:BZV786422 CJN786422:CJR786422 CTJ786422:CTN786422 DDF786422:DDJ786422 DNB786422:DNF786422 DWX786422:DXB786422 EGT786422:EGX786422 EQP786422:EQT786422 FAL786422:FAP786422 FKH786422:FKL786422 FUD786422:FUH786422 GDZ786422:GED786422 GNV786422:GNZ786422 GXR786422:GXV786422 HHN786422:HHR786422 HRJ786422:HRN786422 IBF786422:IBJ786422 ILB786422:ILF786422 IUX786422:IVB786422 JET786422:JEX786422 JOP786422:JOT786422 JYL786422:JYP786422 KIH786422:KIL786422 KSD786422:KSH786422 LBZ786422:LCD786422 LLV786422:LLZ786422 LVR786422:LVV786422 MFN786422:MFR786422 MPJ786422:MPN786422 MZF786422:MZJ786422 NJB786422:NJF786422 NSX786422:NTB786422 OCT786422:OCX786422 OMP786422:OMT786422 OWL786422:OWP786422 PGH786422:PGL786422 PQD786422:PQH786422 PZZ786422:QAD786422 QJV786422:QJZ786422 QTR786422:QTV786422 RDN786422:RDR786422 RNJ786422:RNN786422 RXF786422:RXJ786422 SHB786422:SHF786422 SQX786422:SRB786422 TAT786422:TAX786422 TKP786422:TKT786422 TUL786422:TUP786422 UEH786422:UEL786422 UOD786422:UOH786422 UXZ786422:UYD786422 VHV786422:VHZ786422 VRR786422:VRV786422 WBN786422:WBR786422 WLJ786422:WLN786422 WVF786422:WVJ786422 IT851958:IX851958 SP851958:ST851958 ACL851958:ACP851958 AMH851958:AML851958 AWD851958:AWH851958 BFZ851958:BGD851958 BPV851958:BPZ851958 BZR851958:BZV851958 CJN851958:CJR851958 CTJ851958:CTN851958 DDF851958:DDJ851958 DNB851958:DNF851958 DWX851958:DXB851958 EGT851958:EGX851958 EQP851958:EQT851958 FAL851958:FAP851958 FKH851958:FKL851958 FUD851958:FUH851958 GDZ851958:GED851958 GNV851958:GNZ851958 GXR851958:GXV851958 HHN851958:HHR851958 HRJ851958:HRN851958 IBF851958:IBJ851958 ILB851958:ILF851958 IUX851958:IVB851958 JET851958:JEX851958 JOP851958:JOT851958 JYL851958:JYP851958 KIH851958:KIL851958 KSD851958:KSH851958 LBZ851958:LCD851958 LLV851958:LLZ851958 LVR851958:LVV851958 MFN851958:MFR851958 MPJ851958:MPN851958 MZF851958:MZJ851958 NJB851958:NJF851958 NSX851958:NTB851958 OCT851958:OCX851958 OMP851958:OMT851958 OWL851958:OWP851958 PGH851958:PGL851958 PQD851958:PQH851958 PZZ851958:QAD851958 QJV851958:QJZ851958 QTR851958:QTV851958 RDN851958:RDR851958 RNJ851958:RNN851958 RXF851958:RXJ851958 SHB851958:SHF851958 SQX851958:SRB851958 TAT851958:TAX851958 TKP851958:TKT851958 TUL851958:TUP851958 UEH851958:UEL851958 UOD851958:UOH851958 UXZ851958:UYD851958 VHV851958:VHZ851958 VRR851958:VRV851958 WBN851958:WBR851958 WLJ851958:WLN851958 WVF851958:WVJ851958 IT917494:IX917494 SP917494:ST917494 ACL917494:ACP917494 AMH917494:AML917494 AWD917494:AWH917494 BFZ917494:BGD917494 BPV917494:BPZ917494 BZR917494:BZV917494 CJN917494:CJR917494 CTJ917494:CTN917494 DDF917494:DDJ917494 DNB917494:DNF917494 DWX917494:DXB917494 EGT917494:EGX917494 EQP917494:EQT917494 FAL917494:FAP917494 FKH917494:FKL917494 FUD917494:FUH917494 GDZ917494:GED917494 GNV917494:GNZ917494 GXR917494:GXV917494 HHN917494:HHR917494 HRJ917494:HRN917494 IBF917494:IBJ917494 ILB917494:ILF917494 IUX917494:IVB917494 JET917494:JEX917494 JOP917494:JOT917494 JYL917494:JYP917494 KIH917494:KIL917494 KSD917494:KSH917494 LBZ917494:LCD917494 LLV917494:LLZ917494 LVR917494:LVV917494 MFN917494:MFR917494 MPJ917494:MPN917494 MZF917494:MZJ917494 NJB917494:NJF917494 NSX917494:NTB917494 OCT917494:OCX917494 OMP917494:OMT917494 OWL917494:OWP917494 PGH917494:PGL917494 PQD917494:PQH917494 PZZ917494:QAD917494 QJV917494:QJZ917494 QTR917494:QTV917494 RDN917494:RDR917494 RNJ917494:RNN917494 RXF917494:RXJ917494 SHB917494:SHF917494 SQX917494:SRB917494 TAT917494:TAX917494 TKP917494:TKT917494 TUL917494:TUP917494 UEH917494:UEL917494 UOD917494:UOH917494 UXZ917494:UYD917494 VHV917494:VHZ917494 VRR917494:VRV917494 G983030 C42:D48 G917494 G851958 G786422 G720886 G655350 G589814 G524278 G458742 G393206 G327670 G262134 G196598 G131062 G65526 D983026:G983026 D917490:G917490 D851954:G851954 D786418:G786418 D720882:G720882 D655346:G655346 D589810:G589810 D524274:G524274 D458738:G458738 D393202:G393202 D327666:G327666 D262130:G262130 D196594:G196594 D131058:G131058 D65522:G65522 C79:D79 C70:D70 C31:E37 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16E8-2015-48EE-9D05-1419002E803E}">
  <sheetPr codeName="Feuil2">
    <tabColor theme="9"/>
    <pageSetUpPr fitToPage="1"/>
  </sheetPr>
  <dimension ref="A1:J168"/>
  <sheetViews>
    <sheetView showGridLines="0" topLeftCell="C1" zoomScale="130" zoomScaleNormal="130" workbookViewId="0">
      <selection activeCell="F50" sqref="F50"/>
    </sheetView>
  </sheetViews>
  <sheetFormatPr baseColWidth="10" defaultColWidth="11.5546875" defaultRowHeight="13.8" x14ac:dyDescent="0.25"/>
  <cols>
    <col min="1" max="1" width="4.109375" style="34" hidden="1" customWidth="1"/>
    <col min="2" max="2" width="12.33203125" style="352" hidden="1" customWidth="1"/>
    <col min="3" max="3" width="11.88671875" style="179" customWidth="1"/>
    <col min="4" max="4" width="14.6640625" style="34" customWidth="1"/>
    <col min="5" max="5" width="61.5546875" style="34" customWidth="1"/>
    <col min="6" max="8" width="13.6640625" style="34" customWidth="1"/>
    <col min="9" max="9" width="2.88671875" style="34" customWidth="1"/>
    <col min="10" max="10" width="30.6640625" style="34" customWidth="1"/>
    <col min="11" max="16384" width="11.5546875" style="34"/>
  </cols>
  <sheetData>
    <row r="1" spans="1:10" s="340" customFormat="1" ht="21" x14ac:dyDescent="0.3">
      <c r="A1" s="336"/>
      <c r="B1" s="337"/>
      <c r="C1" s="338"/>
      <c r="D1" s="579" t="s">
        <v>662</v>
      </c>
      <c r="E1" s="580"/>
      <c r="F1" s="580"/>
      <c r="G1" s="580"/>
      <c r="H1" s="580"/>
      <c r="I1" s="581"/>
      <c r="J1" s="339" t="s">
        <v>651</v>
      </c>
    </row>
    <row r="2" spans="1:10" s="346" customFormat="1" ht="14.4" thickBot="1" x14ac:dyDescent="0.3">
      <c r="A2" s="341"/>
      <c r="B2" s="337"/>
      <c r="C2" s="342"/>
      <c r="D2" s="343"/>
      <c r="E2" s="343"/>
      <c r="F2" s="343"/>
      <c r="G2" s="343"/>
      <c r="H2" s="344"/>
      <c r="I2" s="34"/>
      <c r="J2" s="345" t="str">
        <f>IF(H167=0,"VIDE",IF(H167='2. PC - Pdt'!G73,"OK","Incomplet"))</f>
        <v>OK</v>
      </c>
    </row>
    <row r="3" spans="1:10" s="351" customFormat="1" ht="60.6" thickBot="1" x14ac:dyDescent="0.3">
      <c r="A3" s="18"/>
      <c r="B3" s="337"/>
      <c r="C3" s="347"/>
      <c r="D3" s="348" t="s">
        <v>15</v>
      </c>
      <c r="E3" s="349" t="s">
        <v>16</v>
      </c>
      <c r="F3" s="349" t="s">
        <v>561</v>
      </c>
      <c r="G3" s="349" t="s">
        <v>571</v>
      </c>
      <c r="H3" s="349" t="s">
        <v>562</v>
      </c>
      <c r="I3" s="34"/>
      <c r="J3" s="200" t="s">
        <v>656</v>
      </c>
    </row>
    <row r="4" spans="1:10" ht="18" hidden="1" thickBot="1" x14ac:dyDescent="0.3">
      <c r="B4" s="353" t="s">
        <v>369</v>
      </c>
      <c r="D4" s="354"/>
      <c r="E4" s="355" t="s">
        <v>371</v>
      </c>
      <c r="F4" s="356" t="s">
        <v>374</v>
      </c>
      <c r="G4" s="356" t="s">
        <v>374</v>
      </c>
      <c r="H4" s="356" t="s">
        <v>374</v>
      </c>
      <c r="J4" s="98"/>
    </row>
    <row r="5" spans="1:10" ht="296.39999999999998" hidden="1" customHeight="1" x14ac:dyDescent="0.25">
      <c r="D5" s="355" t="s">
        <v>408</v>
      </c>
      <c r="E5" s="355" t="s">
        <v>408</v>
      </c>
      <c r="F5" s="355" t="s">
        <v>408</v>
      </c>
      <c r="G5" s="355" t="s">
        <v>408</v>
      </c>
      <c r="H5" s="355" t="s">
        <v>408</v>
      </c>
      <c r="J5" s="98"/>
    </row>
    <row r="6" spans="1:10" ht="14.4" thickBot="1" x14ac:dyDescent="0.3">
      <c r="D6" s="210" t="s">
        <v>17</v>
      </c>
      <c r="E6" s="210"/>
      <c r="F6" s="198"/>
      <c r="G6" s="198"/>
      <c r="H6" s="198"/>
      <c r="J6" s="98"/>
    </row>
    <row r="7" spans="1:10" ht="13.8" customHeight="1" x14ac:dyDescent="0.25">
      <c r="A7" s="357" t="s">
        <v>241</v>
      </c>
      <c r="B7" s="434">
        <f>D7</f>
        <v>6012</v>
      </c>
      <c r="C7" s="596" t="s">
        <v>688</v>
      </c>
      <c r="D7" s="447">
        <v>6012</v>
      </c>
      <c r="E7" s="448" t="s">
        <v>502</v>
      </c>
      <c r="F7" s="437"/>
      <c r="G7" s="437"/>
      <c r="H7" s="438">
        <f>F7+G7</f>
        <v>0</v>
      </c>
      <c r="J7" s="98"/>
    </row>
    <row r="8" spans="1:10" ht="14.4" customHeight="1" x14ac:dyDescent="0.25">
      <c r="B8" s="434">
        <f t="shared" ref="B8:B47" si="0">D8</f>
        <v>6021</v>
      </c>
      <c r="C8" s="597"/>
      <c r="D8" s="1">
        <v>6021</v>
      </c>
      <c r="E8" s="209" t="s">
        <v>25</v>
      </c>
      <c r="F8" s="100"/>
      <c r="G8" s="100"/>
      <c r="H8" s="439">
        <f t="shared" ref="H8:H10" si="1">F8+G8</f>
        <v>0</v>
      </c>
      <c r="J8" s="98"/>
    </row>
    <row r="9" spans="1:10" ht="14.4" customHeight="1" x14ac:dyDescent="0.25">
      <c r="B9" s="434">
        <f>D9</f>
        <v>60212</v>
      </c>
      <c r="C9" s="597"/>
      <c r="D9" s="1">
        <v>60212</v>
      </c>
      <c r="E9" s="209" t="s">
        <v>504</v>
      </c>
      <c r="F9" s="100"/>
      <c r="G9" s="100"/>
      <c r="H9" s="439">
        <f t="shared" si="1"/>
        <v>0</v>
      </c>
      <c r="J9" s="98"/>
    </row>
    <row r="10" spans="1:10" ht="15" customHeight="1" x14ac:dyDescent="0.25">
      <c r="B10" s="434">
        <f>D10</f>
        <v>60213</v>
      </c>
      <c r="C10" s="597"/>
      <c r="D10" s="1">
        <v>60213</v>
      </c>
      <c r="E10" s="209" t="s">
        <v>508</v>
      </c>
      <c r="F10" s="100"/>
      <c r="G10" s="100"/>
      <c r="H10" s="439">
        <f t="shared" si="1"/>
        <v>0</v>
      </c>
      <c r="J10" s="98"/>
    </row>
    <row r="11" spans="1:10" ht="14.4" customHeight="1" x14ac:dyDescent="0.25">
      <c r="B11" s="434">
        <f t="shared" si="0"/>
        <v>60221</v>
      </c>
      <c r="C11" s="597"/>
      <c r="D11" s="1">
        <v>60221</v>
      </c>
      <c r="E11" s="209" t="s">
        <v>98</v>
      </c>
      <c r="F11" s="100"/>
      <c r="G11" s="100"/>
      <c r="H11" s="439">
        <f t="shared" ref="H11:H21" si="2">F11+G11</f>
        <v>0</v>
      </c>
      <c r="J11" s="98"/>
    </row>
    <row r="12" spans="1:10" ht="14.4" customHeight="1" x14ac:dyDescent="0.25">
      <c r="B12" s="434">
        <f t="shared" si="0"/>
        <v>60222</v>
      </c>
      <c r="C12" s="597"/>
      <c r="D12" s="1">
        <v>60222</v>
      </c>
      <c r="E12" s="209" t="s">
        <v>203</v>
      </c>
      <c r="F12" s="100"/>
      <c r="G12" s="100"/>
      <c r="H12" s="439">
        <f t="shared" si="2"/>
        <v>0</v>
      </c>
      <c r="J12" s="98"/>
    </row>
    <row r="13" spans="1:10" ht="14.4" customHeight="1" x14ac:dyDescent="0.25">
      <c r="B13" s="434">
        <f t="shared" ref="B13" si="3">D13</f>
        <v>60223</v>
      </c>
      <c r="C13" s="597"/>
      <c r="D13" s="1">
        <v>60223</v>
      </c>
      <c r="E13" s="209" t="s">
        <v>512</v>
      </c>
      <c r="F13" s="100"/>
      <c r="G13" s="100"/>
      <c r="H13" s="439">
        <f t="shared" si="2"/>
        <v>0</v>
      </c>
      <c r="J13" s="98"/>
    </row>
    <row r="14" spans="1:10" ht="14.4" customHeight="1" x14ac:dyDescent="0.25">
      <c r="B14" s="434">
        <f t="shared" si="0"/>
        <v>60224</v>
      </c>
      <c r="C14" s="597"/>
      <c r="D14" s="1">
        <v>60224</v>
      </c>
      <c r="E14" s="209" t="s">
        <v>503</v>
      </c>
      <c r="F14" s="100">
        <v>1800</v>
      </c>
      <c r="G14" s="100"/>
      <c r="H14" s="439">
        <f t="shared" si="2"/>
        <v>1800</v>
      </c>
      <c r="J14" s="98"/>
    </row>
    <row r="15" spans="1:10" ht="14.4" customHeight="1" x14ac:dyDescent="0.25">
      <c r="B15" s="434">
        <f t="shared" ref="B15" si="4">D15</f>
        <v>60226</v>
      </c>
      <c r="C15" s="597"/>
      <c r="D15" s="1">
        <v>60226</v>
      </c>
      <c r="E15" s="209" t="s">
        <v>513</v>
      </c>
      <c r="F15" s="100"/>
      <c r="G15" s="100"/>
      <c r="H15" s="439">
        <f t="shared" si="2"/>
        <v>0</v>
      </c>
      <c r="J15" s="98"/>
    </row>
    <row r="16" spans="1:10" ht="14.4" customHeight="1" x14ac:dyDescent="0.25">
      <c r="B16" s="434">
        <f t="shared" si="0"/>
        <v>6023</v>
      </c>
      <c r="C16" s="597"/>
      <c r="D16" s="1">
        <v>6023</v>
      </c>
      <c r="E16" s="209" t="s">
        <v>26</v>
      </c>
      <c r="F16" s="100"/>
      <c r="G16" s="100"/>
      <c r="H16" s="439">
        <f t="shared" si="2"/>
        <v>0</v>
      </c>
      <c r="J16" s="98"/>
    </row>
    <row r="17" spans="2:10" ht="15" customHeight="1" thickBot="1" x14ac:dyDescent="0.3">
      <c r="B17" s="434">
        <f t="shared" si="0"/>
        <v>6028</v>
      </c>
      <c r="C17" s="598"/>
      <c r="D17" s="440">
        <v>6028</v>
      </c>
      <c r="E17" s="449" t="s">
        <v>27</v>
      </c>
      <c r="F17" s="442"/>
      <c r="G17" s="442"/>
      <c r="H17" s="443">
        <f t="shared" si="2"/>
        <v>0</v>
      </c>
      <c r="J17" s="98"/>
    </row>
    <row r="18" spans="2:10" x14ac:dyDescent="0.25">
      <c r="B18" s="434">
        <f t="shared" si="0"/>
        <v>60312</v>
      </c>
      <c r="C18" s="596" t="s">
        <v>509</v>
      </c>
      <c r="D18" s="435">
        <v>60312</v>
      </c>
      <c r="E18" s="448" t="s">
        <v>506</v>
      </c>
      <c r="F18" s="437"/>
      <c r="G18" s="437"/>
      <c r="H18" s="438">
        <f t="shared" si="2"/>
        <v>0</v>
      </c>
      <c r="J18" s="98"/>
    </row>
    <row r="19" spans="2:10" x14ac:dyDescent="0.25">
      <c r="B19" s="434">
        <f t="shared" si="0"/>
        <v>603211</v>
      </c>
      <c r="C19" s="597"/>
      <c r="D19" s="1">
        <v>603211</v>
      </c>
      <c r="E19" s="209" t="s">
        <v>505</v>
      </c>
      <c r="F19" s="100"/>
      <c r="G19" s="100"/>
      <c r="H19" s="439">
        <f t="shared" si="2"/>
        <v>0</v>
      </c>
      <c r="J19" s="98"/>
    </row>
    <row r="20" spans="2:10" x14ac:dyDescent="0.25">
      <c r="B20" s="434">
        <f t="shared" si="0"/>
        <v>603212</v>
      </c>
      <c r="C20" s="597"/>
      <c r="D20" s="1">
        <v>603212</v>
      </c>
      <c r="E20" s="209" t="s">
        <v>507</v>
      </c>
      <c r="F20" s="100"/>
      <c r="G20" s="100"/>
      <c r="H20" s="439">
        <f t="shared" si="2"/>
        <v>0</v>
      </c>
      <c r="J20" s="98"/>
    </row>
    <row r="21" spans="2:10" ht="14.4" thickBot="1" x14ac:dyDescent="0.3">
      <c r="B21" s="434">
        <v>603213</v>
      </c>
      <c r="C21" s="598"/>
      <c r="D21" s="450">
        <v>603213</v>
      </c>
      <c r="E21" s="449" t="s">
        <v>510</v>
      </c>
      <c r="F21" s="442"/>
      <c r="G21" s="442"/>
      <c r="H21" s="443">
        <f t="shared" si="2"/>
        <v>0</v>
      </c>
      <c r="J21" s="98"/>
    </row>
    <row r="22" spans="2:10" x14ac:dyDescent="0.25">
      <c r="B22" s="434">
        <f t="shared" si="0"/>
        <v>60611</v>
      </c>
      <c r="C22" s="596" t="s">
        <v>126</v>
      </c>
      <c r="D22" s="451">
        <v>60611</v>
      </c>
      <c r="E22" s="448" t="s">
        <v>713</v>
      </c>
      <c r="F22" s="437"/>
      <c r="G22" s="437"/>
      <c r="H22" s="438">
        <f t="shared" ref="H22:H28" si="5">F22+G22</f>
        <v>0</v>
      </c>
      <c r="J22" s="98"/>
    </row>
    <row r="23" spans="2:10" ht="14.4" customHeight="1" x14ac:dyDescent="0.25">
      <c r="B23" s="434">
        <f t="shared" si="0"/>
        <v>60612</v>
      </c>
      <c r="C23" s="597"/>
      <c r="D23" s="452">
        <v>60612</v>
      </c>
      <c r="E23" s="209" t="s">
        <v>127</v>
      </c>
      <c r="F23" s="100">
        <v>3200</v>
      </c>
      <c r="G23" s="100"/>
      <c r="H23" s="439">
        <f t="shared" si="5"/>
        <v>3200</v>
      </c>
      <c r="J23" s="98"/>
    </row>
    <row r="24" spans="2:10" ht="14.4" customHeight="1" x14ac:dyDescent="0.25">
      <c r="B24" s="434">
        <f t="shared" si="0"/>
        <v>60613</v>
      </c>
      <c r="C24" s="597"/>
      <c r="D24" s="452">
        <v>60613</v>
      </c>
      <c r="E24" s="209" t="s">
        <v>128</v>
      </c>
      <c r="F24" s="100"/>
      <c r="G24" s="100"/>
      <c r="H24" s="439">
        <f t="shared" si="5"/>
        <v>0</v>
      </c>
      <c r="J24" s="98"/>
    </row>
    <row r="25" spans="2:10" ht="14.4" customHeight="1" x14ac:dyDescent="0.25">
      <c r="B25" s="434">
        <f t="shared" si="0"/>
        <v>60621</v>
      </c>
      <c r="C25" s="597"/>
      <c r="D25" s="452">
        <v>60621</v>
      </c>
      <c r="E25" s="209" t="s">
        <v>98</v>
      </c>
      <c r="F25" s="100"/>
      <c r="G25" s="100"/>
      <c r="H25" s="439">
        <f t="shared" si="5"/>
        <v>0</v>
      </c>
      <c r="J25" s="98"/>
    </row>
    <row r="26" spans="2:10" ht="14.4" customHeight="1" thickBot="1" x14ac:dyDescent="0.3">
      <c r="B26" s="434">
        <f t="shared" si="0"/>
        <v>60628</v>
      </c>
      <c r="C26" s="597"/>
      <c r="D26" s="453">
        <v>60628</v>
      </c>
      <c r="E26" s="209" t="s">
        <v>753</v>
      </c>
      <c r="F26" s="100"/>
      <c r="G26" s="100"/>
      <c r="H26" s="439">
        <f t="shared" si="5"/>
        <v>0</v>
      </c>
      <c r="J26" s="98"/>
    </row>
    <row r="27" spans="2:10" x14ac:dyDescent="0.25">
      <c r="B27" s="434">
        <f t="shared" si="0"/>
        <v>607</v>
      </c>
      <c r="C27" s="602" t="s">
        <v>689</v>
      </c>
      <c r="D27" s="435">
        <v>607</v>
      </c>
      <c r="E27" s="448" t="s">
        <v>99</v>
      </c>
      <c r="F27" s="437"/>
      <c r="G27" s="437"/>
      <c r="H27" s="438">
        <f t="shared" si="5"/>
        <v>0</v>
      </c>
      <c r="J27" s="98"/>
    </row>
    <row r="28" spans="2:10" ht="14.4" thickBot="1" x14ac:dyDescent="0.3">
      <c r="B28" s="434">
        <f t="shared" si="0"/>
        <v>609</v>
      </c>
      <c r="C28" s="603"/>
      <c r="D28" s="440">
        <v>609</v>
      </c>
      <c r="E28" s="449" t="s">
        <v>685</v>
      </c>
      <c r="F28" s="442"/>
      <c r="G28" s="442"/>
      <c r="H28" s="443">
        <f t="shared" si="5"/>
        <v>0</v>
      </c>
      <c r="J28" s="98"/>
    </row>
    <row r="29" spans="2:10" ht="14.4" thickBot="1" x14ac:dyDescent="0.3">
      <c r="B29" s="357" t="s">
        <v>60</v>
      </c>
      <c r="D29" s="197" t="s">
        <v>20</v>
      </c>
      <c r="E29" s="210"/>
      <c r="F29" s="361"/>
      <c r="G29" s="361"/>
      <c r="H29" s="361"/>
      <c r="J29" s="98"/>
    </row>
    <row r="30" spans="2:10" x14ac:dyDescent="0.25">
      <c r="B30" s="434" t="s">
        <v>718</v>
      </c>
      <c r="C30" s="596" t="s">
        <v>129</v>
      </c>
      <c r="D30" s="451" t="s">
        <v>718</v>
      </c>
      <c r="E30" s="436" t="s">
        <v>717</v>
      </c>
      <c r="F30" s="437"/>
      <c r="G30" s="437"/>
      <c r="H30" s="438">
        <f t="shared" ref="H30:H36" si="6">F30+G30</f>
        <v>0</v>
      </c>
      <c r="J30" s="98"/>
    </row>
    <row r="31" spans="2:10" x14ac:dyDescent="0.25">
      <c r="B31" s="434" t="str">
        <f t="shared" si="0"/>
        <v>6112AS</v>
      </c>
      <c r="C31" s="597"/>
      <c r="D31" s="452" t="s">
        <v>223</v>
      </c>
      <c r="E31" s="2" t="s">
        <v>719</v>
      </c>
      <c r="F31" s="100"/>
      <c r="G31" s="100"/>
      <c r="H31" s="439">
        <f t="shared" si="6"/>
        <v>0</v>
      </c>
      <c r="J31" s="98"/>
    </row>
    <row r="32" spans="2:10" x14ac:dyDescent="0.25">
      <c r="B32" s="434" t="str">
        <f t="shared" si="0"/>
        <v>6112TISF</v>
      </c>
      <c r="C32" s="597"/>
      <c r="D32" s="452" t="s">
        <v>245</v>
      </c>
      <c r="E32" s="2" t="s">
        <v>720</v>
      </c>
      <c r="F32" s="100"/>
      <c r="G32" s="100"/>
      <c r="H32" s="439">
        <f t="shared" si="6"/>
        <v>0</v>
      </c>
      <c r="J32" s="98"/>
    </row>
    <row r="33" spans="2:10" x14ac:dyDescent="0.25">
      <c r="B33" s="434" t="s">
        <v>778</v>
      </c>
      <c r="C33" s="597"/>
      <c r="D33" s="452" t="s">
        <v>778</v>
      </c>
      <c r="E33" s="2" t="s">
        <v>779</v>
      </c>
      <c r="F33" s="100"/>
      <c r="G33" s="100"/>
      <c r="H33" s="439">
        <f t="shared" si="6"/>
        <v>0</v>
      </c>
      <c r="J33" s="98"/>
    </row>
    <row r="34" spans="2:10" x14ac:dyDescent="0.25">
      <c r="B34" s="434" t="s">
        <v>810</v>
      </c>
      <c r="C34" s="597"/>
      <c r="D34" s="452" t="s">
        <v>810</v>
      </c>
      <c r="E34" s="2" t="s">
        <v>811</v>
      </c>
      <c r="F34" s="100"/>
      <c r="G34" s="100"/>
      <c r="H34" s="439">
        <f t="shared" si="6"/>
        <v>0</v>
      </c>
      <c r="J34" s="98"/>
    </row>
    <row r="35" spans="2:10" x14ac:dyDescent="0.25">
      <c r="B35" s="434" t="str">
        <f t="shared" si="0"/>
        <v>6112PFO</v>
      </c>
      <c r="C35" s="597"/>
      <c r="D35" s="452" t="s">
        <v>232</v>
      </c>
      <c r="E35" s="2" t="s">
        <v>721</v>
      </c>
      <c r="F35" s="100"/>
      <c r="G35" s="100"/>
      <c r="H35" s="439">
        <f t="shared" si="6"/>
        <v>0</v>
      </c>
      <c r="J35" s="98"/>
    </row>
    <row r="36" spans="2:10" ht="14.4" thickBot="1" x14ac:dyDescent="0.3">
      <c r="B36" s="434" t="str">
        <f t="shared" si="0"/>
        <v>6112PFA</v>
      </c>
      <c r="C36" s="597"/>
      <c r="D36" s="452" t="s">
        <v>233</v>
      </c>
      <c r="E36" s="2" t="s">
        <v>722</v>
      </c>
      <c r="F36" s="100"/>
      <c r="G36" s="100"/>
      <c r="H36" s="439">
        <f t="shared" si="6"/>
        <v>0</v>
      </c>
      <c r="J36" s="98"/>
    </row>
    <row r="37" spans="2:10" x14ac:dyDescent="0.25">
      <c r="B37" s="434">
        <f t="shared" si="0"/>
        <v>6121</v>
      </c>
      <c r="C37" s="596" t="s">
        <v>131</v>
      </c>
      <c r="D37" s="451">
        <v>6121</v>
      </c>
      <c r="E37" s="436" t="s">
        <v>514</v>
      </c>
      <c r="F37" s="437"/>
      <c r="G37" s="437"/>
      <c r="H37" s="438">
        <f t="shared" ref="H37" si="7">F37+G37</f>
        <v>0</v>
      </c>
      <c r="J37" s="98"/>
    </row>
    <row r="38" spans="2:10" x14ac:dyDescent="0.25">
      <c r="B38" s="434">
        <f t="shared" si="0"/>
        <v>6122</v>
      </c>
      <c r="C38" s="597"/>
      <c r="D38" s="454">
        <v>6122</v>
      </c>
      <c r="E38" s="2" t="s">
        <v>134</v>
      </c>
      <c r="F38" s="100"/>
      <c r="G38" s="100"/>
      <c r="H38" s="439">
        <f t="shared" ref="H38" si="8">F38+G38</f>
        <v>0</v>
      </c>
      <c r="J38" s="98"/>
    </row>
    <row r="39" spans="2:10" x14ac:dyDescent="0.25">
      <c r="B39" s="434">
        <f t="shared" si="0"/>
        <v>6123</v>
      </c>
      <c r="C39" s="597"/>
      <c r="D39" s="454">
        <v>6123</v>
      </c>
      <c r="E39" s="2" t="s">
        <v>84</v>
      </c>
      <c r="F39" s="100"/>
      <c r="G39" s="100"/>
      <c r="H39" s="439">
        <f t="shared" ref="H39" si="9">F39+G39</f>
        <v>0</v>
      </c>
      <c r="J39" s="98"/>
    </row>
    <row r="40" spans="2:10" ht="14.4" thickBot="1" x14ac:dyDescent="0.3">
      <c r="B40" s="434">
        <f t="shared" ref="B40" si="10">D40</f>
        <v>6125</v>
      </c>
      <c r="C40" s="598"/>
      <c r="D40" s="455">
        <v>6125</v>
      </c>
      <c r="E40" s="441" t="s">
        <v>113</v>
      </c>
      <c r="F40" s="442"/>
      <c r="G40" s="442"/>
      <c r="H40" s="443">
        <f t="shared" ref="H40" si="11">F40+G40</f>
        <v>0</v>
      </c>
      <c r="J40" s="98"/>
    </row>
    <row r="41" spans="2:10" x14ac:dyDescent="0.25">
      <c r="B41" s="434">
        <f t="shared" si="0"/>
        <v>6132</v>
      </c>
      <c r="C41" s="596" t="s">
        <v>690</v>
      </c>
      <c r="D41" s="451">
        <v>6132</v>
      </c>
      <c r="E41" s="436" t="s">
        <v>44</v>
      </c>
      <c r="F41" s="437">
        <v>7200</v>
      </c>
      <c r="G41" s="437"/>
      <c r="H41" s="438">
        <f t="shared" ref="H41" si="12">F41+G41</f>
        <v>7200</v>
      </c>
      <c r="J41" s="98"/>
    </row>
    <row r="42" spans="2:10" x14ac:dyDescent="0.25">
      <c r="B42" s="434">
        <f t="shared" si="0"/>
        <v>61351</v>
      </c>
      <c r="C42" s="597"/>
      <c r="D42" s="452">
        <v>61351</v>
      </c>
      <c r="E42" s="2" t="s">
        <v>132</v>
      </c>
      <c r="F42" s="100"/>
      <c r="G42" s="100"/>
      <c r="H42" s="439">
        <f t="shared" ref="H42:H46" si="13">F42+G42</f>
        <v>0</v>
      </c>
      <c r="J42" s="98"/>
    </row>
    <row r="43" spans="2:10" x14ac:dyDescent="0.25">
      <c r="B43" s="434">
        <f t="shared" si="0"/>
        <v>61352</v>
      </c>
      <c r="C43" s="597"/>
      <c r="D43" s="452">
        <v>61352</v>
      </c>
      <c r="E43" s="2" t="s">
        <v>133</v>
      </c>
      <c r="F43" s="100"/>
      <c r="G43" s="100"/>
      <c r="H43" s="439">
        <f t="shared" si="13"/>
        <v>0</v>
      </c>
      <c r="J43" s="98"/>
    </row>
    <row r="44" spans="2:10" x14ac:dyDescent="0.25">
      <c r="B44" s="434">
        <f t="shared" si="0"/>
        <v>61353</v>
      </c>
      <c r="C44" s="597"/>
      <c r="D44" s="452">
        <v>61353</v>
      </c>
      <c r="E44" s="2" t="s">
        <v>134</v>
      </c>
      <c r="F44" s="100"/>
      <c r="G44" s="100"/>
      <c r="H44" s="439">
        <f t="shared" si="13"/>
        <v>0</v>
      </c>
      <c r="J44" s="98"/>
    </row>
    <row r="45" spans="2:10" x14ac:dyDescent="0.25">
      <c r="B45" s="434">
        <f t="shared" si="0"/>
        <v>61358</v>
      </c>
      <c r="C45" s="597"/>
      <c r="D45" s="452">
        <v>61358</v>
      </c>
      <c r="E45" s="2" t="s">
        <v>135</v>
      </c>
      <c r="F45" s="100"/>
      <c r="G45" s="100"/>
      <c r="H45" s="439">
        <f t="shared" si="13"/>
        <v>0</v>
      </c>
      <c r="J45" s="98"/>
    </row>
    <row r="46" spans="2:10" ht="14.4" thickBot="1" x14ac:dyDescent="0.3">
      <c r="B46" s="434">
        <f t="shared" si="0"/>
        <v>614</v>
      </c>
      <c r="C46" s="598"/>
      <c r="D46" s="453">
        <v>614</v>
      </c>
      <c r="E46" s="441" t="s">
        <v>28</v>
      </c>
      <c r="F46" s="442"/>
      <c r="G46" s="442"/>
      <c r="H46" s="443">
        <f t="shared" si="13"/>
        <v>0</v>
      </c>
      <c r="J46" s="98"/>
    </row>
    <row r="47" spans="2:10" x14ac:dyDescent="0.25">
      <c r="B47" s="434">
        <f t="shared" si="0"/>
        <v>6152</v>
      </c>
      <c r="C47" s="596" t="s">
        <v>136</v>
      </c>
      <c r="D47" s="435">
        <v>6152</v>
      </c>
      <c r="E47" s="436" t="s">
        <v>137</v>
      </c>
      <c r="F47" s="437"/>
      <c r="G47" s="437"/>
      <c r="H47" s="438">
        <f t="shared" ref="H47" si="14">F47+G47</f>
        <v>0</v>
      </c>
      <c r="J47" s="98"/>
    </row>
    <row r="48" spans="2:10" x14ac:dyDescent="0.25">
      <c r="B48" s="434">
        <f t="shared" ref="B48:B102" si="15">D48</f>
        <v>61558</v>
      </c>
      <c r="C48" s="597"/>
      <c r="D48" s="1">
        <v>61558</v>
      </c>
      <c r="E48" s="2" t="s">
        <v>138</v>
      </c>
      <c r="F48" s="100"/>
      <c r="G48" s="100"/>
      <c r="H48" s="439">
        <f t="shared" ref="H48" si="16">F48+G48</f>
        <v>0</v>
      </c>
      <c r="J48" s="98"/>
    </row>
    <row r="49" spans="2:10" x14ac:dyDescent="0.25">
      <c r="B49" s="434">
        <f t="shared" si="15"/>
        <v>61561</v>
      </c>
      <c r="C49" s="597"/>
      <c r="D49" s="1">
        <v>61561</v>
      </c>
      <c r="E49" s="2" t="s">
        <v>132</v>
      </c>
      <c r="F49" s="100"/>
      <c r="G49" s="100"/>
      <c r="H49" s="439">
        <f t="shared" ref="H49:H50" si="17">F49+G49</f>
        <v>0</v>
      </c>
      <c r="J49" s="98"/>
    </row>
    <row r="50" spans="2:10" ht="14.4" thickBot="1" x14ac:dyDescent="0.3">
      <c r="B50" s="434">
        <f t="shared" si="15"/>
        <v>61568</v>
      </c>
      <c r="C50" s="598"/>
      <c r="D50" s="440">
        <v>61568</v>
      </c>
      <c r="E50" s="441" t="s">
        <v>84</v>
      </c>
      <c r="F50" s="442"/>
      <c r="G50" s="442"/>
      <c r="H50" s="443">
        <f t="shared" si="17"/>
        <v>0</v>
      </c>
      <c r="J50" s="98"/>
    </row>
    <row r="51" spans="2:10" x14ac:dyDescent="0.25">
      <c r="B51" s="434">
        <f t="shared" si="15"/>
        <v>6163</v>
      </c>
      <c r="C51" s="596" t="s">
        <v>139</v>
      </c>
      <c r="D51" s="435">
        <v>6163</v>
      </c>
      <c r="E51" s="436" t="s">
        <v>665</v>
      </c>
      <c r="F51" s="437">
        <v>2800</v>
      </c>
      <c r="G51" s="437"/>
      <c r="H51" s="438">
        <f t="shared" ref="H51" si="18">F51+G51</f>
        <v>2800</v>
      </c>
      <c r="J51" s="98"/>
    </row>
    <row r="52" spans="2:10" ht="14.4" thickBot="1" x14ac:dyDescent="0.3">
      <c r="B52" s="434">
        <f t="shared" ref="B52" si="19">D52</f>
        <v>6168</v>
      </c>
      <c r="C52" s="598"/>
      <c r="D52" s="440">
        <v>6168</v>
      </c>
      <c r="E52" s="441" t="s">
        <v>666</v>
      </c>
      <c r="F52" s="442">
        <v>1200</v>
      </c>
      <c r="G52" s="442"/>
      <c r="H52" s="443">
        <f t="shared" ref="H52" si="20">F52+G52</f>
        <v>1200</v>
      </c>
      <c r="J52" s="98"/>
    </row>
    <row r="53" spans="2:10" x14ac:dyDescent="0.25">
      <c r="B53" s="434">
        <f t="shared" si="15"/>
        <v>617</v>
      </c>
      <c r="C53" s="596" t="s">
        <v>691</v>
      </c>
      <c r="D53" s="451">
        <v>617</v>
      </c>
      <c r="E53" s="436" t="s">
        <v>140</v>
      </c>
      <c r="F53" s="437"/>
      <c r="G53" s="437"/>
      <c r="H53" s="438">
        <f t="shared" ref="H53" si="21">F53+G53</f>
        <v>0</v>
      </c>
      <c r="J53" s="98"/>
    </row>
    <row r="54" spans="2:10" ht="20.399999999999999" x14ac:dyDescent="0.25">
      <c r="B54" s="434">
        <f t="shared" si="15"/>
        <v>618</v>
      </c>
      <c r="C54" s="597"/>
      <c r="D54" s="452">
        <v>618</v>
      </c>
      <c r="E54" s="2" t="s">
        <v>714</v>
      </c>
      <c r="F54" s="100"/>
      <c r="G54" s="100"/>
      <c r="H54" s="439">
        <f t="shared" ref="H54:H135" si="22">F54+G54</f>
        <v>0</v>
      </c>
      <c r="J54" s="98"/>
    </row>
    <row r="55" spans="2:10" ht="14.4" thickBot="1" x14ac:dyDescent="0.3">
      <c r="B55" s="434">
        <f t="shared" si="15"/>
        <v>619</v>
      </c>
      <c r="C55" s="598"/>
      <c r="D55" s="453">
        <v>619</v>
      </c>
      <c r="E55" s="441" t="s">
        <v>29</v>
      </c>
      <c r="F55" s="442"/>
      <c r="G55" s="442"/>
      <c r="H55" s="443">
        <f t="shared" si="22"/>
        <v>0</v>
      </c>
      <c r="J55" s="98"/>
    </row>
    <row r="56" spans="2:10" ht="20.399999999999999" x14ac:dyDescent="0.25">
      <c r="B56" s="434" t="s">
        <v>528</v>
      </c>
      <c r="C56" s="596" t="s">
        <v>692</v>
      </c>
      <c r="D56" s="599" t="s">
        <v>541</v>
      </c>
      <c r="E56" s="436" t="s">
        <v>493</v>
      </c>
      <c r="F56" s="437"/>
      <c r="G56" s="437"/>
      <c r="H56" s="438">
        <f t="shared" si="22"/>
        <v>0</v>
      </c>
      <c r="J56" s="98"/>
    </row>
    <row r="57" spans="2:10" ht="20.399999999999999" x14ac:dyDescent="0.25">
      <c r="B57" s="434" t="s">
        <v>529</v>
      </c>
      <c r="C57" s="597"/>
      <c r="D57" s="600"/>
      <c r="E57" s="2" t="s">
        <v>496</v>
      </c>
      <c r="F57" s="100"/>
      <c r="G57" s="100"/>
      <c r="H57" s="439">
        <f t="shared" si="22"/>
        <v>0</v>
      </c>
      <c r="J57" s="98"/>
    </row>
    <row r="58" spans="2:10" x14ac:dyDescent="0.25">
      <c r="B58" s="434" t="s">
        <v>530</v>
      </c>
      <c r="C58" s="597"/>
      <c r="D58" s="600"/>
      <c r="E58" s="2" t="s">
        <v>222</v>
      </c>
      <c r="F58" s="100"/>
      <c r="G58" s="100"/>
      <c r="H58" s="439">
        <f t="shared" si="22"/>
        <v>0</v>
      </c>
      <c r="J58" s="98"/>
    </row>
    <row r="59" spans="2:10" x14ac:dyDescent="0.25">
      <c r="B59" s="434" t="s">
        <v>531</v>
      </c>
      <c r="C59" s="597"/>
      <c r="D59" s="600"/>
      <c r="E59" s="2" t="s">
        <v>224</v>
      </c>
      <c r="F59" s="100"/>
      <c r="G59" s="100"/>
      <c r="H59" s="439">
        <f t="shared" si="22"/>
        <v>0</v>
      </c>
      <c r="J59" s="98"/>
    </row>
    <row r="60" spans="2:10" x14ac:dyDescent="0.25">
      <c r="B60" s="434" t="s">
        <v>781</v>
      </c>
      <c r="C60" s="597"/>
      <c r="D60" s="600"/>
      <c r="E60" s="2" t="s">
        <v>780</v>
      </c>
      <c r="F60" s="100"/>
      <c r="G60" s="100"/>
      <c r="H60" s="439">
        <f t="shared" si="22"/>
        <v>0</v>
      </c>
      <c r="J60" s="98"/>
    </row>
    <row r="61" spans="2:10" x14ac:dyDescent="0.25">
      <c r="B61" s="434" t="s">
        <v>813</v>
      </c>
      <c r="C61" s="597"/>
      <c r="D61" s="600"/>
      <c r="E61" s="2" t="s">
        <v>812</v>
      </c>
      <c r="F61" s="100"/>
      <c r="G61" s="100"/>
      <c r="H61" s="439">
        <f t="shared" si="22"/>
        <v>0</v>
      </c>
      <c r="J61" s="98"/>
    </row>
    <row r="62" spans="2:10" x14ac:dyDescent="0.25">
      <c r="B62" s="434" t="s">
        <v>532</v>
      </c>
      <c r="C62" s="597"/>
      <c r="D62" s="600"/>
      <c r="E62" s="2" t="s">
        <v>231</v>
      </c>
      <c r="F62" s="100"/>
      <c r="G62" s="100"/>
      <c r="H62" s="439">
        <f t="shared" si="22"/>
        <v>0</v>
      </c>
      <c r="J62" s="98"/>
    </row>
    <row r="63" spans="2:10" ht="14.4" thickBot="1" x14ac:dyDescent="0.3">
      <c r="B63" s="434" t="s">
        <v>533</v>
      </c>
      <c r="C63" s="598"/>
      <c r="D63" s="601"/>
      <c r="E63" s="441" t="s">
        <v>230</v>
      </c>
      <c r="F63" s="442"/>
      <c r="G63" s="442"/>
      <c r="H63" s="443">
        <f t="shared" si="22"/>
        <v>0</v>
      </c>
      <c r="J63" s="98"/>
    </row>
    <row r="64" spans="2:10" ht="20.399999999999999" x14ac:dyDescent="0.25">
      <c r="B64" s="434" t="s">
        <v>539</v>
      </c>
      <c r="C64" s="596" t="s">
        <v>693</v>
      </c>
      <c r="D64" s="599" t="s">
        <v>540</v>
      </c>
      <c r="E64" s="436" t="s">
        <v>493</v>
      </c>
      <c r="F64" s="437"/>
      <c r="G64" s="437"/>
      <c r="H64" s="438">
        <f t="shared" si="22"/>
        <v>0</v>
      </c>
      <c r="J64" s="98"/>
    </row>
    <row r="65" spans="2:10" ht="20.399999999999999" x14ac:dyDescent="0.25">
      <c r="B65" s="434" t="s">
        <v>534</v>
      </c>
      <c r="C65" s="597"/>
      <c r="D65" s="600"/>
      <c r="E65" s="2" t="s">
        <v>496</v>
      </c>
      <c r="F65" s="100"/>
      <c r="G65" s="100"/>
      <c r="H65" s="439">
        <f t="shared" si="22"/>
        <v>0</v>
      </c>
      <c r="J65" s="98"/>
    </row>
    <row r="66" spans="2:10" x14ac:dyDescent="0.25">
      <c r="B66" s="434" t="s">
        <v>535</v>
      </c>
      <c r="C66" s="597"/>
      <c r="D66" s="600"/>
      <c r="E66" s="2" t="s">
        <v>222</v>
      </c>
      <c r="F66" s="100"/>
      <c r="G66" s="100"/>
      <c r="H66" s="439">
        <f t="shared" si="22"/>
        <v>0</v>
      </c>
      <c r="J66" s="98"/>
    </row>
    <row r="67" spans="2:10" x14ac:dyDescent="0.25">
      <c r="B67" s="434" t="s">
        <v>536</v>
      </c>
      <c r="C67" s="597"/>
      <c r="D67" s="600"/>
      <c r="E67" s="2" t="s">
        <v>224</v>
      </c>
      <c r="F67" s="100"/>
      <c r="G67" s="100"/>
      <c r="H67" s="439">
        <f t="shared" si="22"/>
        <v>0</v>
      </c>
      <c r="J67" s="98"/>
    </row>
    <row r="68" spans="2:10" x14ac:dyDescent="0.25">
      <c r="B68" s="434" t="s">
        <v>782</v>
      </c>
      <c r="C68" s="597"/>
      <c r="D68" s="600"/>
      <c r="E68" s="2" t="s">
        <v>780</v>
      </c>
      <c r="F68" s="100"/>
      <c r="G68" s="100"/>
      <c r="H68" s="439">
        <f t="shared" si="22"/>
        <v>0</v>
      </c>
      <c r="J68" s="98"/>
    </row>
    <row r="69" spans="2:10" x14ac:dyDescent="0.25">
      <c r="B69" s="434" t="s">
        <v>814</v>
      </c>
      <c r="C69" s="597"/>
      <c r="D69" s="600"/>
      <c r="E69" s="2" t="s">
        <v>812</v>
      </c>
      <c r="F69" s="100"/>
      <c r="G69" s="100"/>
      <c r="H69" s="439">
        <f t="shared" si="22"/>
        <v>0</v>
      </c>
      <c r="J69" s="98"/>
    </row>
    <row r="70" spans="2:10" x14ac:dyDescent="0.25">
      <c r="B70" s="434" t="s">
        <v>537</v>
      </c>
      <c r="C70" s="597"/>
      <c r="D70" s="600"/>
      <c r="E70" s="2" t="s">
        <v>231</v>
      </c>
      <c r="F70" s="100"/>
      <c r="G70" s="100"/>
      <c r="H70" s="439">
        <f t="shared" si="22"/>
        <v>0</v>
      </c>
      <c r="J70" s="98"/>
    </row>
    <row r="71" spans="2:10" ht="14.4" thickBot="1" x14ac:dyDescent="0.3">
      <c r="B71" s="434" t="s">
        <v>538</v>
      </c>
      <c r="C71" s="598"/>
      <c r="D71" s="601"/>
      <c r="E71" s="441" t="s">
        <v>230</v>
      </c>
      <c r="F71" s="442"/>
      <c r="G71" s="442"/>
      <c r="H71" s="443">
        <f t="shared" si="22"/>
        <v>0</v>
      </c>
      <c r="J71" s="98"/>
    </row>
    <row r="72" spans="2:10" x14ac:dyDescent="0.25">
      <c r="B72" s="434">
        <v>6226</v>
      </c>
      <c r="C72" s="596" t="s">
        <v>791</v>
      </c>
      <c r="D72" s="1">
        <v>6226</v>
      </c>
      <c r="E72" s="2" t="s">
        <v>790</v>
      </c>
      <c r="F72" s="100"/>
      <c r="G72" s="100"/>
      <c r="H72" s="439">
        <f t="shared" si="22"/>
        <v>0</v>
      </c>
      <c r="J72" s="98"/>
    </row>
    <row r="73" spans="2:10" ht="13.8" customHeight="1" x14ac:dyDescent="0.25">
      <c r="B73" s="434">
        <f t="shared" si="15"/>
        <v>623</v>
      </c>
      <c r="C73" s="597"/>
      <c r="D73" s="1">
        <v>623</v>
      </c>
      <c r="E73" s="2" t="s">
        <v>30</v>
      </c>
      <c r="F73" s="100"/>
      <c r="G73" s="100"/>
      <c r="H73" s="439">
        <f t="shared" si="22"/>
        <v>0</v>
      </c>
      <c r="J73" s="98"/>
    </row>
    <row r="74" spans="2:10" ht="14.4" customHeight="1" x14ac:dyDescent="0.25">
      <c r="B74" s="434">
        <f t="shared" si="15"/>
        <v>6251</v>
      </c>
      <c r="C74" s="597"/>
      <c r="D74" s="1">
        <v>6251</v>
      </c>
      <c r="E74" s="2" t="s">
        <v>142</v>
      </c>
      <c r="F74" s="100"/>
      <c r="G74" s="100"/>
      <c r="H74" s="439">
        <f t="shared" si="22"/>
        <v>0</v>
      </c>
      <c r="J74" s="98"/>
    </row>
    <row r="75" spans="2:10" ht="14.4" customHeight="1" x14ac:dyDescent="0.25">
      <c r="B75" s="434">
        <v>62511</v>
      </c>
      <c r="C75" s="597"/>
      <c r="D75" s="1">
        <v>62511</v>
      </c>
      <c r="E75" s="2" t="s">
        <v>747</v>
      </c>
      <c r="F75" s="100"/>
      <c r="G75" s="100"/>
      <c r="H75" s="439">
        <f t="shared" si="22"/>
        <v>0</v>
      </c>
      <c r="J75" s="98"/>
    </row>
    <row r="76" spans="2:10" ht="14.4" customHeight="1" x14ac:dyDescent="0.25">
      <c r="B76" s="434">
        <f t="shared" si="15"/>
        <v>6255</v>
      </c>
      <c r="C76" s="597"/>
      <c r="D76" s="1">
        <v>6255</v>
      </c>
      <c r="E76" s="2" t="s">
        <v>143</v>
      </c>
      <c r="F76" s="100"/>
      <c r="G76" s="100"/>
      <c r="H76" s="439">
        <f t="shared" si="22"/>
        <v>0</v>
      </c>
      <c r="J76" s="98"/>
    </row>
    <row r="77" spans="2:10" ht="14.4" customHeight="1" x14ac:dyDescent="0.25">
      <c r="B77" s="434">
        <f t="shared" si="15"/>
        <v>6256</v>
      </c>
      <c r="C77" s="597"/>
      <c r="D77" s="1">
        <v>6256</v>
      </c>
      <c r="E77" s="2" t="s">
        <v>144</v>
      </c>
      <c r="F77" s="100"/>
      <c r="G77" s="100"/>
      <c r="H77" s="439">
        <f t="shared" si="22"/>
        <v>0</v>
      </c>
      <c r="J77" s="98"/>
    </row>
    <row r="78" spans="2:10" ht="14.4" customHeight="1" x14ac:dyDescent="0.25">
      <c r="B78" s="434">
        <f t="shared" si="15"/>
        <v>6257</v>
      </c>
      <c r="C78" s="597"/>
      <c r="D78" s="1">
        <v>6257</v>
      </c>
      <c r="E78" s="2" t="s">
        <v>145</v>
      </c>
      <c r="F78" s="100"/>
      <c r="G78" s="100"/>
      <c r="H78" s="439">
        <f t="shared" si="22"/>
        <v>0</v>
      </c>
      <c r="J78" s="98"/>
    </row>
    <row r="79" spans="2:10" ht="14.4" customHeight="1" x14ac:dyDescent="0.25">
      <c r="B79" s="434">
        <f t="shared" si="15"/>
        <v>6261</v>
      </c>
      <c r="C79" s="597"/>
      <c r="D79" s="1">
        <v>6261</v>
      </c>
      <c r="E79" s="2" t="s">
        <v>146</v>
      </c>
      <c r="F79" s="100"/>
      <c r="G79" s="100"/>
      <c r="H79" s="439">
        <f t="shared" si="22"/>
        <v>0</v>
      </c>
      <c r="J79" s="98"/>
    </row>
    <row r="80" spans="2:10" ht="14.4" customHeight="1" x14ac:dyDescent="0.25">
      <c r="B80" s="434">
        <f t="shared" si="15"/>
        <v>6262</v>
      </c>
      <c r="C80" s="597"/>
      <c r="D80" s="1">
        <v>6262</v>
      </c>
      <c r="E80" s="2" t="s">
        <v>147</v>
      </c>
      <c r="F80" s="100">
        <v>3600</v>
      </c>
      <c r="G80" s="100"/>
      <c r="H80" s="439">
        <f t="shared" si="22"/>
        <v>3600</v>
      </c>
      <c r="J80" s="98"/>
    </row>
    <row r="81" spans="2:10" ht="15" customHeight="1" thickBot="1" x14ac:dyDescent="0.3">
      <c r="B81" s="434">
        <f t="shared" si="15"/>
        <v>627</v>
      </c>
      <c r="C81" s="598"/>
      <c r="D81" s="440">
        <v>627</v>
      </c>
      <c r="E81" s="441" t="s">
        <v>31</v>
      </c>
      <c r="F81" s="442">
        <v>800</v>
      </c>
      <c r="G81" s="442"/>
      <c r="H81" s="443">
        <f t="shared" si="22"/>
        <v>800</v>
      </c>
      <c r="J81" s="98"/>
    </row>
    <row r="82" spans="2:10" x14ac:dyDescent="0.25">
      <c r="B82" s="434">
        <f t="shared" si="15"/>
        <v>6281</v>
      </c>
      <c r="C82" s="596" t="s">
        <v>148</v>
      </c>
      <c r="D82" s="435">
        <v>6281</v>
      </c>
      <c r="E82" s="436" t="s">
        <v>172</v>
      </c>
      <c r="F82" s="437"/>
      <c r="G82" s="437"/>
      <c r="H82" s="438">
        <f t="shared" si="22"/>
        <v>0</v>
      </c>
      <c r="J82" s="98"/>
    </row>
    <row r="83" spans="2:10" x14ac:dyDescent="0.25">
      <c r="B83" s="434">
        <f t="shared" si="15"/>
        <v>6282</v>
      </c>
      <c r="C83" s="597"/>
      <c r="D83" s="1">
        <v>6282</v>
      </c>
      <c r="E83" s="2" t="s">
        <v>173</v>
      </c>
      <c r="F83" s="100"/>
      <c r="G83" s="100"/>
      <c r="H83" s="439">
        <f t="shared" si="22"/>
        <v>0</v>
      </c>
      <c r="J83" s="98"/>
    </row>
    <row r="84" spans="2:10" x14ac:dyDescent="0.25">
      <c r="B84" s="434">
        <f t="shared" si="15"/>
        <v>6283</v>
      </c>
      <c r="C84" s="597"/>
      <c r="D84" s="1">
        <v>6283</v>
      </c>
      <c r="E84" s="2" t="s">
        <v>174</v>
      </c>
      <c r="F84" s="100"/>
      <c r="G84" s="100"/>
      <c r="H84" s="439">
        <f t="shared" si="22"/>
        <v>0</v>
      </c>
      <c r="J84" s="98"/>
    </row>
    <row r="85" spans="2:10" x14ac:dyDescent="0.25">
      <c r="B85" s="434">
        <f t="shared" si="15"/>
        <v>6284</v>
      </c>
      <c r="C85" s="597"/>
      <c r="D85" s="1">
        <v>6284</v>
      </c>
      <c r="E85" s="2" t="s">
        <v>175</v>
      </c>
      <c r="F85" s="100"/>
      <c r="G85" s="100"/>
      <c r="H85" s="439">
        <f t="shared" si="22"/>
        <v>0</v>
      </c>
      <c r="J85" s="98"/>
    </row>
    <row r="86" spans="2:10" x14ac:dyDescent="0.25">
      <c r="B86" s="434">
        <f t="shared" si="15"/>
        <v>6287</v>
      </c>
      <c r="C86" s="597"/>
      <c r="D86" s="1">
        <v>6287</v>
      </c>
      <c r="E86" s="2" t="s">
        <v>176</v>
      </c>
      <c r="F86" s="100">
        <v>22000</v>
      </c>
      <c r="G86" s="100"/>
      <c r="H86" s="439">
        <f t="shared" si="22"/>
        <v>22000</v>
      </c>
      <c r="J86" s="98"/>
    </row>
    <row r="87" spans="2:10" x14ac:dyDescent="0.25">
      <c r="B87" s="434">
        <f t="shared" si="15"/>
        <v>6288</v>
      </c>
      <c r="C87" s="597"/>
      <c r="D87" s="1">
        <v>6288</v>
      </c>
      <c r="E87" s="2" t="s">
        <v>459</v>
      </c>
      <c r="F87" s="100"/>
      <c r="G87" s="100"/>
      <c r="H87" s="439">
        <f t="shared" si="22"/>
        <v>0</v>
      </c>
      <c r="J87" s="98"/>
    </row>
    <row r="88" spans="2:10" ht="14.4" thickBot="1" x14ac:dyDescent="0.3">
      <c r="B88" s="434">
        <v>6289</v>
      </c>
      <c r="C88" s="598"/>
      <c r="D88" s="440">
        <v>6289</v>
      </c>
      <c r="E88" s="441" t="s">
        <v>84</v>
      </c>
      <c r="F88" s="442">
        <v>3600</v>
      </c>
      <c r="G88" s="442"/>
      <c r="H88" s="443">
        <f t="shared" si="22"/>
        <v>3600</v>
      </c>
      <c r="J88" s="98"/>
    </row>
    <row r="89" spans="2:10" ht="21" thickBot="1" x14ac:dyDescent="0.3">
      <c r="B89" s="434">
        <f t="shared" si="15"/>
        <v>629</v>
      </c>
      <c r="C89" s="446" t="s">
        <v>687</v>
      </c>
      <c r="D89" s="460">
        <v>629</v>
      </c>
      <c r="E89" s="461" t="s">
        <v>32</v>
      </c>
      <c r="F89" s="444"/>
      <c r="G89" s="444"/>
      <c r="H89" s="445">
        <f t="shared" si="22"/>
        <v>0</v>
      </c>
      <c r="J89" s="98"/>
    </row>
    <row r="90" spans="2:10" ht="14.4" thickBot="1" x14ac:dyDescent="0.3">
      <c r="B90" s="357" t="s">
        <v>60</v>
      </c>
      <c r="D90" s="197" t="s">
        <v>21</v>
      </c>
      <c r="E90" s="210"/>
      <c r="F90" s="361"/>
      <c r="G90" s="361"/>
      <c r="H90" s="361"/>
      <c r="J90" s="98"/>
    </row>
    <row r="91" spans="2:10" ht="20.399999999999999" customHeight="1" x14ac:dyDescent="0.25">
      <c r="B91" s="434"/>
      <c r="C91" s="596" t="s">
        <v>746</v>
      </c>
      <c r="D91" s="599" t="s">
        <v>745</v>
      </c>
      <c r="E91" s="459" t="s">
        <v>493</v>
      </c>
      <c r="F91" s="437">
        <f>315000*0.02</f>
        <v>6300</v>
      </c>
      <c r="G91" s="437"/>
      <c r="H91" s="438">
        <f t="shared" ref="H91:H99" si="23">F91+G91</f>
        <v>6300</v>
      </c>
      <c r="J91" s="98"/>
    </row>
    <row r="92" spans="2:10" ht="20.399999999999999" x14ac:dyDescent="0.25">
      <c r="B92" s="434"/>
      <c r="C92" s="597"/>
      <c r="D92" s="600"/>
      <c r="E92" s="4" t="s">
        <v>496</v>
      </c>
      <c r="F92" s="100">
        <f>76000*0.02</f>
        <v>1520</v>
      </c>
      <c r="G92" s="100"/>
      <c r="H92" s="439">
        <f t="shared" si="23"/>
        <v>1520</v>
      </c>
      <c r="J92" s="98"/>
    </row>
    <row r="93" spans="2:10" x14ac:dyDescent="0.25">
      <c r="B93" s="434"/>
      <c r="C93" s="597"/>
      <c r="D93" s="600"/>
      <c r="E93" s="2" t="s">
        <v>222</v>
      </c>
      <c r="F93" s="100"/>
      <c r="G93" s="100"/>
      <c r="H93" s="439">
        <f t="shared" si="23"/>
        <v>0</v>
      </c>
      <c r="J93" s="98"/>
    </row>
    <row r="94" spans="2:10" x14ac:dyDescent="0.25">
      <c r="B94" s="434"/>
      <c r="C94" s="597"/>
      <c r="D94" s="600"/>
      <c r="E94" s="2" t="s">
        <v>224</v>
      </c>
      <c r="F94" s="100"/>
      <c r="G94" s="100"/>
      <c r="H94" s="439">
        <f t="shared" si="23"/>
        <v>0</v>
      </c>
      <c r="J94" s="98"/>
    </row>
    <row r="95" spans="2:10" x14ac:dyDescent="0.25">
      <c r="B95" s="434"/>
      <c r="C95" s="597"/>
      <c r="D95" s="600"/>
      <c r="E95" s="2" t="s">
        <v>780</v>
      </c>
      <c r="F95" s="100"/>
      <c r="G95" s="100"/>
      <c r="H95" s="439">
        <f t="shared" si="23"/>
        <v>0</v>
      </c>
      <c r="J95" s="98"/>
    </row>
    <row r="96" spans="2:10" x14ac:dyDescent="0.25">
      <c r="B96" s="434"/>
      <c r="C96" s="597"/>
      <c r="D96" s="600"/>
      <c r="E96" s="2" t="s">
        <v>812</v>
      </c>
      <c r="F96" s="100"/>
      <c r="G96" s="100"/>
      <c r="H96" s="439">
        <f t="shared" si="23"/>
        <v>0</v>
      </c>
      <c r="J96" s="98"/>
    </row>
    <row r="97" spans="2:10" x14ac:dyDescent="0.25">
      <c r="B97" s="434"/>
      <c r="C97" s="597"/>
      <c r="D97" s="600"/>
      <c r="E97" s="2" t="s">
        <v>231</v>
      </c>
      <c r="F97" s="100">
        <f>42000*2%</f>
        <v>840</v>
      </c>
      <c r="G97" s="100"/>
      <c r="H97" s="439">
        <f t="shared" si="23"/>
        <v>840</v>
      </c>
      <c r="J97" s="98"/>
    </row>
    <row r="98" spans="2:10" x14ac:dyDescent="0.25">
      <c r="B98" s="434"/>
      <c r="C98" s="597"/>
      <c r="D98" s="600"/>
      <c r="E98" s="2" t="s">
        <v>230</v>
      </c>
      <c r="F98" s="100">
        <f>114000*2%</f>
        <v>2280</v>
      </c>
      <c r="G98" s="100"/>
      <c r="H98" s="439">
        <f t="shared" si="23"/>
        <v>2280</v>
      </c>
      <c r="J98" s="98"/>
    </row>
    <row r="99" spans="2:10" ht="14.4" thickBot="1" x14ac:dyDescent="0.3">
      <c r="B99" s="434"/>
      <c r="C99" s="598"/>
      <c r="D99" s="601"/>
      <c r="E99" s="441" t="s">
        <v>490</v>
      </c>
      <c r="F99" s="442"/>
      <c r="G99" s="442"/>
      <c r="H99" s="443">
        <f t="shared" si="23"/>
        <v>0</v>
      </c>
      <c r="J99" s="98"/>
    </row>
    <row r="100" spans="2:10" x14ac:dyDescent="0.25">
      <c r="B100" s="434">
        <f t="shared" si="15"/>
        <v>63511</v>
      </c>
      <c r="C100" s="596" t="s">
        <v>686</v>
      </c>
      <c r="D100" s="435">
        <v>63511</v>
      </c>
      <c r="E100" s="436" t="s">
        <v>652</v>
      </c>
      <c r="F100" s="437"/>
      <c r="G100" s="437"/>
      <c r="H100" s="438">
        <f t="shared" si="22"/>
        <v>0</v>
      </c>
      <c r="J100" s="98"/>
    </row>
    <row r="101" spans="2:10" x14ac:dyDescent="0.25">
      <c r="B101" s="434">
        <f t="shared" si="15"/>
        <v>63512</v>
      </c>
      <c r="C101" s="597"/>
      <c r="D101" s="1">
        <v>63512</v>
      </c>
      <c r="E101" s="2" t="s">
        <v>653</v>
      </c>
      <c r="F101" s="100"/>
      <c r="G101" s="100"/>
      <c r="H101" s="439">
        <f t="shared" si="22"/>
        <v>0</v>
      </c>
      <c r="J101" s="98"/>
    </row>
    <row r="102" spans="2:10" ht="14.4" thickBot="1" x14ac:dyDescent="0.3">
      <c r="B102" s="434">
        <f t="shared" si="15"/>
        <v>63513</v>
      </c>
      <c r="C102" s="598"/>
      <c r="D102" s="440">
        <v>63513</v>
      </c>
      <c r="E102" s="441" t="s">
        <v>654</v>
      </c>
      <c r="F102" s="442"/>
      <c r="G102" s="442"/>
      <c r="H102" s="443">
        <f t="shared" si="22"/>
        <v>0</v>
      </c>
      <c r="J102" s="98"/>
    </row>
    <row r="103" spans="2:10" ht="14.4" thickBot="1" x14ac:dyDescent="0.3">
      <c r="B103" s="357" t="s">
        <v>60</v>
      </c>
      <c r="D103" s="197" t="s">
        <v>22</v>
      </c>
      <c r="E103" s="210"/>
      <c r="F103" s="361"/>
      <c r="G103" s="361"/>
      <c r="H103" s="361"/>
      <c r="J103" s="98"/>
    </row>
    <row r="104" spans="2:10" ht="20.399999999999999" customHeight="1" x14ac:dyDescent="0.25">
      <c r="B104" s="434" t="s">
        <v>498</v>
      </c>
      <c r="C104" s="596" t="s">
        <v>744</v>
      </c>
      <c r="D104" s="599">
        <v>641</v>
      </c>
      <c r="E104" s="459" t="s">
        <v>493</v>
      </c>
      <c r="F104" s="437">
        <f>315000*0.75</f>
        <v>236250</v>
      </c>
      <c r="G104" s="437"/>
      <c r="H104" s="438">
        <f t="shared" ref="H104:H112" si="24">F104+G104</f>
        <v>236250</v>
      </c>
      <c r="J104" s="98"/>
    </row>
    <row r="105" spans="2:10" ht="20.399999999999999" x14ac:dyDescent="0.25">
      <c r="B105" s="434" t="s">
        <v>499</v>
      </c>
      <c r="C105" s="597"/>
      <c r="D105" s="600"/>
      <c r="E105" s="4" t="s">
        <v>496</v>
      </c>
      <c r="F105" s="100">
        <f>76000*0.75</f>
        <v>57000</v>
      </c>
      <c r="G105" s="100"/>
      <c r="H105" s="439">
        <f t="shared" si="24"/>
        <v>57000</v>
      </c>
      <c r="J105" s="98"/>
    </row>
    <row r="106" spans="2:10" x14ac:dyDescent="0.25">
      <c r="B106" s="434" t="s">
        <v>411</v>
      </c>
      <c r="C106" s="597"/>
      <c r="D106" s="600"/>
      <c r="E106" s="2" t="s">
        <v>222</v>
      </c>
      <c r="F106" s="100"/>
      <c r="G106" s="100"/>
      <c r="H106" s="439">
        <f t="shared" si="24"/>
        <v>0</v>
      </c>
      <c r="J106" s="98"/>
    </row>
    <row r="107" spans="2:10" x14ac:dyDescent="0.25">
      <c r="B107" s="434" t="s">
        <v>412</v>
      </c>
      <c r="C107" s="597"/>
      <c r="D107" s="600"/>
      <c r="E107" s="2" t="s">
        <v>224</v>
      </c>
      <c r="F107" s="100"/>
      <c r="G107" s="100"/>
      <c r="H107" s="439">
        <f t="shared" si="24"/>
        <v>0</v>
      </c>
      <c r="J107" s="98"/>
    </row>
    <row r="108" spans="2:10" x14ac:dyDescent="0.25">
      <c r="B108" s="434" t="s">
        <v>783</v>
      </c>
      <c r="C108" s="597"/>
      <c r="D108" s="600"/>
      <c r="E108" s="2" t="s">
        <v>780</v>
      </c>
      <c r="F108" s="100"/>
      <c r="G108" s="100"/>
      <c r="H108" s="439">
        <f t="shared" si="24"/>
        <v>0</v>
      </c>
      <c r="J108" s="98"/>
    </row>
    <row r="109" spans="2:10" x14ac:dyDescent="0.25">
      <c r="B109" s="434" t="s">
        <v>815</v>
      </c>
      <c r="C109" s="597"/>
      <c r="D109" s="600"/>
      <c r="E109" s="2" t="s">
        <v>812</v>
      </c>
      <c r="F109" s="100"/>
      <c r="G109" s="100"/>
      <c r="H109" s="439">
        <f t="shared" si="24"/>
        <v>0</v>
      </c>
      <c r="J109" s="98"/>
    </row>
    <row r="110" spans="2:10" x14ac:dyDescent="0.25">
      <c r="B110" s="434" t="s">
        <v>413</v>
      </c>
      <c r="C110" s="597"/>
      <c r="D110" s="600"/>
      <c r="E110" s="2" t="s">
        <v>231</v>
      </c>
      <c r="F110" s="100">
        <f>42000*0.75</f>
        <v>31500</v>
      </c>
      <c r="G110" s="100"/>
      <c r="H110" s="439">
        <f t="shared" si="24"/>
        <v>31500</v>
      </c>
      <c r="J110" s="98"/>
    </row>
    <row r="111" spans="2:10" x14ac:dyDescent="0.25">
      <c r="B111" s="434" t="s">
        <v>414</v>
      </c>
      <c r="C111" s="597"/>
      <c r="D111" s="600"/>
      <c r="E111" s="2" t="s">
        <v>230</v>
      </c>
      <c r="F111" s="100">
        <f>114000*0.75</f>
        <v>85500</v>
      </c>
      <c r="G111" s="100"/>
      <c r="H111" s="439">
        <f t="shared" si="24"/>
        <v>85500</v>
      </c>
      <c r="J111" s="98"/>
    </row>
    <row r="112" spans="2:10" ht="14.4" thickBot="1" x14ac:dyDescent="0.3">
      <c r="B112" s="434" t="s">
        <v>491</v>
      </c>
      <c r="C112" s="598"/>
      <c r="D112" s="601"/>
      <c r="E112" s="441" t="s">
        <v>490</v>
      </c>
      <c r="F112" s="442"/>
      <c r="G112" s="442"/>
      <c r="H112" s="443">
        <f t="shared" si="24"/>
        <v>0</v>
      </c>
      <c r="J112" s="98"/>
    </row>
    <row r="113" spans="2:10" ht="20.399999999999999" customHeight="1" x14ac:dyDescent="0.25">
      <c r="B113" s="434" t="s">
        <v>498</v>
      </c>
      <c r="C113" s="596" t="s">
        <v>743</v>
      </c>
      <c r="D113" s="599" t="s">
        <v>742</v>
      </c>
      <c r="E113" s="459" t="s">
        <v>493</v>
      </c>
      <c r="F113" s="437">
        <f>315000*0.23</f>
        <v>72450</v>
      </c>
      <c r="G113" s="437"/>
      <c r="H113" s="438">
        <f t="shared" si="22"/>
        <v>72450</v>
      </c>
      <c r="J113" s="98"/>
    </row>
    <row r="114" spans="2:10" ht="20.399999999999999" x14ac:dyDescent="0.25">
      <c r="B114" s="434" t="s">
        <v>499</v>
      </c>
      <c r="C114" s="597"/>
      <c r="D114" s="600"/>
      <c r="E114" s="4" t="s">
        <v>496</v>
      </c>
      <c r="F114" s="100">
        <f>76000*0.23</f>
        <v>17480</v>
      </c>
      <c r="G114" s="100"/>
      <c r="H114" s="439">
        <f t="shared" si="22"/>
        <v>17480</v>
      </c>
      <c r="J114" s="98"/>
    </row>
    <row r="115" spans="2:10" x14ac:dyDescent="0.25">
      <c r="B115" s="434" t="s">
        <v>411</v>
      </c>
      <c r="C115" s="597"/>
      <c r="D115" s="600"/>
      <c r="E115" s="2" t="s">
        <v>222</v>
      </c>
      <c r="F115" s="100"/>
      <c r="G115" s="100"/>
      <c r="H115" s="439">
        <f t="shared" si="22"/>
        <v>0</v>
      </c>
      <c r="J115" s="98"/>
    </row>
    <row r="116" spans="2:10" x14ac:dyDescent="0.25">
      <c r="B116" s="434" t="s">
        <v>412</v>
      </c>
      <c r="C116" s="597"/>
      <c r="D116" s="600"/>
      <c r="E116" s="2" t="s">
        <v>224</v>
      </c>
      <c r="F116" s="100"/>
      <c r="G116" s="100"/>
      <c r="H116" s="439">
        <f t="shared" si="22"/>
        <v>0</v>
      </c>
      <c r="J116" s="98"/>
    </row>
    <row r="117" spans="2:10" x14ac:dyDescent="0.25">
      <c r="B117" s="434" t="s">
        <v>783</v>
      </c>
      <c r="C117" s="597"/>
      <c r="D117" s="600"/>
      <c r="E117" s="2" t="s">
        <v>780</v>
      </c>
      <c r="F117" s="100"/>
      <c r="G117" s="100"/>
      <c r="H117" s="439">
        <f t="shared" si="22"/>
        <v>0</v>
      </c>
      <c r="J117" s="98"/>
    </row>
    <row r="118" spans="2:10" x14ac:dyDescent="0.25">
      <c r="B118" s="434" t="s">
        <v>815</v>
      </c>
      <c r="C118" s="597"/>
      <c r="D118" s="600"/>
      <c r="E118" s="2" t="s">
        <v>812</v>
      </c>
      <c r="F118" s="100"/>
      <c r="G118" s="100"/>
      <c r="H118" s="439">
        <f t="shared" si="22"/>
        <v>0</v>
      </c>
      <c r="J118" s="98"/>
    </row>
    <row r="119" spans="2:10" x14ac:dyDescent="0.25">
      <c r="B119" s="434" t="s">
        <v>413</v>
      </c>
      <c r="C119" s="597"/>
      <c r="D119" s="600"/>
      <c r="E119" s="2" t="s">
        <v>231</v>
      </c>
      <c r="F119" s="100">
        <f>42000*0.23</f>
        <v>9660</v>
      </c>
      <c r="G119" s="100"/>
      <c r="H119" s="439">
        <f t="shared" si="22"/>
        <v>9660</v>
      </c>
      <c r="J119" s="98"/>
    </row>
    <row r="120" spans="2:10" x14ac:dyDescent="0.25">
      <c r="B120" s="434" t="s">
        <v>414</v>
      </c>
      <c r="C120" s="597"/>
      <c r="D120" s="600"/>
      <c r="E120" s="2" t="s">
        <v>230</v>
      </c>
      <c r="F120" s="100">
        <f>114000*0.23</f>
        <v>26220</v>
      </c>
      <c r="G120" s="100"/>
      <c r="H120" s="439">
        <f t="shared" si="22"/>
        <v>26220</v>
      </c>
      <c r="J120" s="98"/>
    </row>
    <row r="121" spans="2:10" ht="14.4" thickBot="1" x14ac:dyDescent="0.3">
      <c r="B121" s="434" t="s">
        <v>491</v>
      </c>
      <c r="C121" s="598"/>
      <c r="D121" s="601"/>
      <c r="E121" s="441" t="s">
        <v>490</v>
      </c>
      <c r="F121" s="442"/>
      <c r="G121" s="442"/>
      <c r="H121" s="443">
        <f t="shared" si="22"/>
        <v>0</v>
      </c>
      <c r="J121" s="98"/>
    </row>
    <row r="122" spans="2:10" ht="14.4" thickBot="1" x14ac:dyDescent="0.3">
      <c r="B122" s="357" t="s">
        <v>60</v>
      </c>
      <c r="D122" s="197" t="s">
        <v>18</v>
      </c>
      <c r="E122" s="210"/>
      <c r="F122" s="361"/>
      <c r="G122" s="361"/>
      <c r="H122" s="361"/>
      <c r="J122" s="98"/>
    </row>
    <row r="123" spans="2:10" x14ac:dyDescent="0.25">
      <c r="B123" s="434">
        <f t="shared" ref="B123:B160" si="25">D123</f>
        <v>651</v>
      </c>
      <c r="C123" s="596" t="s">
        <v>18</v>
      </c>
      <c r="D123" s="435">
        <v>651</v>
      </c>
      <c r="E123" s="436" t="s">
        <v>92</v>
      </c>
      <c r="F123" s="437"/>
      <c r="G123" s="437"/>
      <c r="H123" s="438">
        <f t="shared" si="22"/>
        <v>0</v>
      </c>
      <c r="J123" s="98"/>
    </row>
    <row r="124" spans="2:10" x14ac:dyDescent="0.25">
      <c r="B124" s="434">
        <f t="shared" si="25"/>
        <v>654</v>
      </c>
      <c r="C124" s="597"/>
      <c r="D124" s="1">
        <v>654</v>
      </c>
      <c r="E124" s="2" t="s">
        <v>93</v>
      </c>
      <c r="F124" s="100"/>
      <c r="G124" s="100"/>
      <c r="H124" s="439">
        <f t="shared" si="22"/>
        <v>0</v>
      </c>
      <c r="J124" s="98"/>
    </row>
    <row r="125" spans="2:10" ht="20.399999999999999" x14ac:dyDescent="0.25">
      <c r="B125" s="434">
        <f t="shared" si="25"/>
        <v>6551</v>
      </c>
      <c r="C125" s="597"/>
      <c r="D125" s="1">
        <v>6551</v>
      </c>
      <c r="E125" s="2" t="s">
        <v>151</v>
      </c>
      <c r="F125" s="100"/>
      <c r="G125" s="100"/>
      <c r="H125" s="439">
        <f t="shared" si="22"/>
        <v>0</v>
      </c>
      <c r="J125" s="98"/>
    </row>
    <row r="126" spans="2:10" x14ac:dyDescent="0.25">
      <c r="B126" s="434">
        <f t="shared" si="25"/>
        <v>6556</v>
      </c>
      <c r="C126" s="597"/>
      <c r="D126" s="1">
        <v>6556</v>
      </c>
      <c r="E126" s="2" t="s">
        <v>153</v>
      </c>
      <c r="F126" s="100"/>
      <c r="G126" s="100"/>
      <c r="H126" s="439">
        <f t="shared" si="22"/>
        <v>0</v>
      </c>
      <c r="J126" s="98"/>
    </row>
    <row r="127" spans="2:10" x14ac:dyDescent="0.25">
      <c r="B127" s="434">
        <f t="shared" si="25"/>
        <v>6557</v>
      </c>
      <c r="C127" s="597"/>
      <c r="D127" s="1">
        <v>6557</v>
      </c>
      <c r="E127" s="2" t="s">
        <v>152</v>
      </c>
      <c r="F127" s="100"/>
      <c r="G127" s="100"/>
      <c r="H127" s="439">
        <f t="shared" si="22"/>
        <v>0</v>
      </c>
      <c r="J127" s="98"/>
    </row>
    <row r="128" spans="2:10" x14ac:dyDescent="0.25">
      <c r="B128" s="434">
        <f t="shared" si="25"/>
        <v>6558</v>
      </c>
      <c r="C128" s="597"/>
      <c r="D128" s="1">
        <v>6558</v>
      </c>
      <c r="E128" s="2" t="s">
        <v>154</v>
      </c>
      <c r="F128" s="100"/>
      <c r="G128" s="100"/>
      <c r="H128" s="439">
        <f t="shared" si="22"/>
        <v>0</v>
      </c>
      <c r="J128" s="98"/>
    </row>
    <row r="129" spans="2:10" x14ac:dyDescent="0.25">
      <c r="B129" s="434">
        <f t="shared" si="25"/>
        <v>657</v>
      </c>
      <c r="C129" s="597"/>
      <c r="D129" s="1">
        <v>657</v>
      </c>
      <c r="E129" s="2" t="s">
        <v>94</v>
      </c>
      <c r="F129" s="100"/>
      <c r="G129" s="100"/>
      <c r="H129" s="439">
        <f t="shared" si="22"/>
        <v>0</v>
      </c>
      <c r="J129" s="98"/>
    </row>
    <row r="130" spans="2:10" ht="14.4" thickBot="1" x14ac:dyDescent="0.3">
      <c r="B130" s="434">
        <f t="shared" si="25"/>
        <v>658</v>
      </c>
      <c r="C130" s="598"/>
      <c r="D130" s="440">
        <v>658</v>
      </c>
      <c r="E130" s="441" t="s">
        <v>95</v>
      </c>
      <c r="F130" s="442">
        <v>1200</v>
      </c>
      <c r="G130" s="442"/>
      <c r="H130" s="443">
        <f t="shared" si="22"/>
        <v>1200</v>
      </c>
      <c r="J130" s="98"/>
    </row>
    <row r="131" spans="2:10" ht="14.4" thickBot="1" x14ac:dyDescent="0.3">
      <c r="B131" s="357" t="s">
        <v>60</v>
      </c>
      <c r="D131" s="214" t="s">
        <v>19</v>
      </c>
      <c r="E131" s="210"/>
      <c r="F131" s="361"/>
      <c r="G131" s="361"/>
      <c r="H131" s="361"/>
      <c r="J131" s="98"/>
    </row>
    <row r="132" spans="2:10" x14ac:dyDescent="0.25">
      <c r="B132" s="434">
        <f t="shared" si="25"/>
        <v>6611</v>
      </c>
      <c r="C132" s="596" t="s">
        <v>19</v>
      </c>
      <c r="D132" s="435">
        <v>6611</v>
      </c>
      <c r="E132" s="436" t="s">
        <v>96</v>
      </c>
      <c r="F132" s="437"/>
      <c r="G132" s="437"/>
      <c r="H132" s="438">
        <f t="shared" si="22"/>
        <v>0</v>
      </c>
      <c r="J132" s="98"/>
    </row>
    <row r="133" spans="2:10" x14ac:dyDescent="0.25">
      <c r="B133" s="434">
        <f t="shared" si="25"/>
        <v>6615</v>
      </c>
      <c r="C133" s="597"/>
      <c r="D133" s="1">
        <v>6615</v>
      </c>
      <c r="E133" s="2" t="s">
        <v>155</v>
      </c>
      <c r="F133" s="100"/>
      <c r="G133" s="100"/>
      <c r="H133" s="439">
        <f t="shared" si="22"/>
        <v>0</v>
      </c>
      <c r="J133" s="98"/>
    </row>
    <row r="134" spans="2:10" x14ac:dyDescent="0.25">
      <c r="B134" s="434">
        <f t="shared" si="25"/>
        <v>6618</v>
      </c>
      <c r="C134" s="597"/>
      <c r="D134" s="1">
        <v>6618</v>
      </c>
      <c r="E134" s="2" t="s">
        <v>156</v>
      </c>
      <c r="F134" s="100"/>
      <c r="G134" s="100"/>
      <c r="H134" s="439">
        <f t="shared" si="22"/>
        <v>0</v>
      </c>
      <c r="J134" s="98"/>
    </row>
    <row r="135" spans="2:10" ht="14.4" thickBot="1" x14ac:dyDescent="0.3">
      <c r="B135" s="434" t="str">
        <f t="shared" si="25"/>
        <v>666+667+668</v>
      </c>
      <c r="C135" s="598"/>
      <c r="D135" s="440" t="s">
        <v>33</v>
      </c>
      <c r="E135" s="441" t="s">
        <v>34</v>
      </c>
      <c r="F135" s="442"/>
      <c r="G135" s="442"/>
      <c r="H135" s="443">
        <f t="shared" si="22"/>
        <v>0</v>
      </c>
      <c r="J135" s="98"/>
    </row>
    <row r="136" spans="2:10" ht="14.4" thickBot="1" x14ac:dyDescent="0.3">
      <c r="B136" s="357" t="s">
        <v>60</v>
      </c>
      <c r="D136" s="214" t="s">
        <v>23</v>
      </c>
      <c r="E136" s="210"/>
      <c r="F136" s="361"/>
      <c r="G136" s="361"/>
      <c r="H136" s="361"/>
      <c r="J136" s="98"/>
    </row>
    <row r="137" spans="2:10" ht="43.8" customHeight="1" x14ac:dyDescent="0.25">
      <c r="B137" s="434">
        <f t="shared" si="25"/>
        <v>671</v>
      </c>
      <c r="C137" s="604" t="s">
        <v>23</v>
      </c>
      <c r="D137" s="435">
        <v>671</v>
      </c>
      <c r="E137" s="436" t="s">
        <v>35</v>
      </c>
      <c r="F137" s="437"/>
      <c r="G137" s="437"/>
      <c r="H137" s="438">
        <f t="shared" ref="H137" si="26">F137+G137</f>
        <v>0</v>
      </c>
      <c r="J137" s="98"/>
    </row>
    <row r="138" spans="2:10" x14ac:dyDescent="0.25">
      <c r="B138" s="434">
        <f t="shared" si="25"/>
        <v>6721</v>
      </c>
      <c r="C138" s="605"/>
      <c r="D138" s="1">
        <v>6721</v>
      </c>
      <c r="E138" s="2" t="s">
        <v>157</v>
      </c>
      <c r="F138" s="100"/>
      <c r="G138" s="100"/>
      <c r="H138" s="439">
        <f t="shared" ref="H138:H139" si="27">F138+G138</f>
        <v>0</v>
      </c>
      <c r="J138" s="98"/>
    </row>
    <row r="139" spans="2:10" x14ac:dyDescent="0.25">
      <c r="B139" s="434">
        <f t="shared" si="25"/>
        <v>6728</v>
      </c>
      <c r="C139" s="605"/>
      <c r="D139" s="1">
        <v>6728</v>
      </c>
      <c r="E139" s="2" t="s">
        <v>368</v>
      </c>
      <c r="F139" s="100"/>
      <c r="G139" s="100"/>
      <c r="H139" s="439">
        <f t="shared" si="27"/>
        <v>0</v>
      </c>
      <c r="J139" s="98"/>
    </row>
    <row r="140" spans="2:10" x14ac:dyDescent="0.25">
      <c r="B140" s="434">
        <f t="shared" si="25"/>
        <v>673</v>
      </c>
      <c r="C140" s="605"/>
      <c r="D140" s="1">
        <v>673</v>
      </c>
      <c r="E140" s="2" t="s">
        <v>36</v>
      </c>
      <c r="F140" s="100"/>
      <c r="G140" s="100"/>
      <c r="H140" s="439">
        <f t="shared" ref="H140" si="28">F140+G140</f>
        <v>0</v>
      </c>
      <c r="J140" s="98"/>
    </row>
    <row r="141" spans="2:10" x14ac:dyDescent="0.25">
      <c r="B141" s="434">
        <f t="shared" si="25"/>
        <v>675</v>
      </c>
      <c r="C141" s="605"/>
      <c r="D141" s="1">
        <v>675</v>
      </c>
      <c r="E141" s="2" t="s">
        <v>37</v>
      </c>
      <c r="F141" s="100"/>
      <c r="G141" s="100"/>
      <c r="H141" s="439">
        <f t="shared" ref="H141" si="29">F141+G141</f>
        <v>0</v>
      </c>
      <c r="J141" s="98"/>
    </row>
    <row r="142" spans="2:10" ht="14.4" thickBot="1" x14ac:dyDescent="0.3">
      <c r="B142" s="434">
        <f t="shared" si="25"/>
        <v>678</v>
      </c>
      <c r="C142" s="606"/>
      <c r="D142" s="440">
        <v>678</v>
      </c>
      <c r="E142" s="441" t="s">
        <v>38</v>
      </c>
      <c r="F142" s="442"/>
      <c r="G142" s="442"/>
      <c r="H142" s="443">
        <f t="shared" ref="H142" si="30">F142+G142</f>
        <v>0</v>
      </c>
      <c r="J142" s="98"/>
    </row>
    <row r="143" spans="2:10" ht="14.4" thickBot="1" x14ac:dyDescent="0.3">
      <c r="B143" s="357" t="s">
        <v>60</v>
      </c>
      <c r="D143" s="214" t="s">
        <v>24</v>
      </c>
      <c r="E143" s="210"/>
      <c r="F143" s="361"/>
      <c r="G143" s="361"/>
      <c r="H143" s="361"/>
      <c r="J143" s="98"/>
    </row>
    <row r="144" spans="2:10" ht="13.8" customHeight="1" x14ac:dyDescent="0.25">
      <c r="B144" s="434">
        <f t="shared" si="25"/>
        <v>681111</v>
      </c>
      <c r="C144" s="596" t="s">
        <v>694</v>
      </c>
      <c r="D144" s="435">
        <v>681111</v>
      </c>
      <c r="E144" s="436" t="s">
        <v>158</v>
      </c>
      <c r="F144" s="437"/>
      <c r="G144" s="437"/>
      <c r="H144" s="438">
        <f t="shared" ref="H144:H147" si="31">F144+G144</f>
        <v>0</v>
      </c>
      <c r="J144" s="98"/>
    </row>
    <row r="145" spans="1:10" x14ac:dyDescent="0.25">
      <c r="B145" s="434">
        <f t="shared" si="25"/>
        <v>681113</v>
      </c>
      <c r="C145" s="597"/>
      <c r="D145" s="1">
        <v>681113</v>
      </c>
      <c r="E145" s="2" t="s">
        <v>159</v>
      </c>
      <c r="F145" s="100"/>
      <c r="G145" s="100"/>
      <c r="H145" s="439">
        <f t="shared" si="31"/>
        <v>0</v>
      </c>
      <c r="J145" s="98"/>
    </row>
    <row r="146" spans="1:10" ht="20.399999999999999" x14ac:dyDescent="0.25">
      <c r="B146" s="434">
        <f t="shared" si="25"/>
        <v>68115</v>
      </c>
      <c r="C146" s="597"/>
      <c r="D146" s="1">
        <v>68115</v>
      </c>
      <c r="E146" s="2" t="s">
        <v>160</v>
      </c>
      <c r="F146" s="100"/>
      <c r="G146" s="100"/>
      <c r="H146" s="439">
        <f t="shared" si="31"/>
        <v>0</v>
      </c>
      <c r="J146" s="98"/>
    </row>
    <row r="147" spans="1:10" ht="14.4" thickBot="1" x14ac:dyDescent="0.3">
      <c r="B147" s="434">
        <f t="shared" si="25"/>
        <v>681118</v>
      </c>
      <c r="C147" s="598"/>
      <c r="D147" s="440">
        <v>681118</v>
      </c>
      <c r="E147" s="441" t="s">
        <v>161</v>
      </c>
      <c r="F147" s="442"/>
      <c r="G147" s="442"/>
      <c r="H147" s="443">
        <f t="shared" si="31"/>
        <v>0</v>
      </c>
      <c r="J147" s="98"/>
    </row>
    <row r="148" spans="1:10" x14ac:dyDescent="0.25">
      <c r="B148" s="434">
        <f t="shared" si="25"/>
        <v>681121</v>
      </c>
      <c r="C148" s="596" t="s">
        <v>695</v>
      </c>
      <c r="D148" s="456">
        <v>681121</v>
      </c>
      <c r="E148" s="436" t="s">
        <v>163</v>
      </c>
      <c r="F148" s="437"/>
      <c r="G148" s="437"/>
      <c r="H148" s="438">
        <f t="shared" ref="H148:H165" si="32">F148+G148</f>
        <v>0</v>
      </c>
      <c r="J148" s="98"/>
    </row>
    <row r="149" spans="1:10" x14ac:dyDescent="0.25">
      <c r="B149" s="434">
        <f t="shared" si="25"/>
        <v>681122</v>
      </c>
      <c r="C149" s="597"/>
      <c r="D149" s="3">
        <v>681122</v>
      </c>
      <c r="E149" s="2" t="s">
        <v>164</v>
      </c>
      <c r="F149" s="100"/>
      <c r="G149" s="100"/>
      <c r="H149" s="439">
        <f t="shared" si="32"/>
        <v>0</v>
      </c>
      <c r="J149" s="98"/>
    </row>
    <row r="150" spans="1:10" x14ac:dyDescent="0.25">
      <c r="B150" s="434" t="str">
        <f t="shared" si="25"/>
        <v>681123+681124</v>
      </c>
      <c r="C150" s="597"/>
      <c r="D150" s="3" t="s">
        <v>162</v>
      </c>
      <c r="E150" s="2" t="s">
        <v>165</v>
      </c>
      <c r="F150" s="100"/>
      <c r="G150" s="100"/>
      <c r="H150" s="439">
        <f t="shared" si="32"/>
        <v>0</v>
      </c>
      <c r="J150" s="98"/>
    </row>
    <row r="151" spans="1:10" x14ac:dyDescent="0.25">
      <c r="B151" s="434">
        <f t="shared" si="25"/>
        <v>6811282</v>
      </c>
      <c r="C151" s="597"/>
      <c r="D151" s="3">
        <v>6811282</v>
      </c>
      <c r="E151" s="2" t="s">
        <v>83</v>
      </c>
      <c r="F151" s="100"/>
      <c r="G151" s="100"/>
      <c r="H151" s="439">
        <f t="shared" si="32"/>
        <v>0</v>
      </c>
      <c r="J151" s="98"/>
    </row>
    <row r="152" spans="1:10" x14ac:dyDescent="0.25">
      <c r="B152" s="434">
        <f t="shared" si="25"/>
        <v>68112832</v>
      </c>
      <c r="C152" s="597"/>
      <c r="D152" s="3">
        <v>68112832</v>
      </c>
      <c r="E152" s="2" t="s">
        <v>82</v>
      </c>
      <c r="F152" s="100">
        <v>1500</v>
      </c>
      <c r="G152" s="100"/>
      <c r="H152" s="439">
        <f t="shared" si="32"/>
        <v>1500</v>
      </c>
      <c r="J152" s="98"/>
    </row>
    <row r="153" spans="1:10" ht="14.4" thickBot="1" x14ac:dyDescent="0.3">
      <c r="B153" s="434">
        <f t="shared" si="25"/>
        <v>6811258</v>
      </c>
      <c r="C153" s="598"/>
      <c r="D153" s="457">
        <v>6811258</v>
      </c>
      <c r="E153" s="441" t="s">
        <v>545</v>
      </c>
      <c r="F153" s="442">
        <v>800</v>
      </c>
      <c r="G153" s="442"/>
      <c r="H153" s="443">
        <f t="shared" si="32"/>
        <v>800</v>
      </c>
      <c r="J153" s="98"/>
    </row>
    <row r="154" spans="1:10" s="18" customFormat="1" x14ac:dyDescent="0.25">
      <c r="A154" s="34"/>
      <c r="B154" s="434">
        <f t="shared" si="25"/>
        <v>6812</v>
      </c>
      <c r="C154" s="596" t="s">
        <v>696</v>
      </c>
      <c r="D154" s="456">
        <v>6812</v>
      </c>
      <c r="E154" s="436" t="s">
        <v>167</v>
      </c>
      <c r="F154" s="437"/>
      <c r="G154" s="437"/>
      <c r="H154" s="438">
        <f t="shared" si="32"/>
        <v>0</v>
      </c>
      <c r="I154" s="34"/>
      <c r="J154" s="98"/>
    </row>
    <row r="155" spans="1:10" s="18" customFormat="1" x14ac:dyDescent="0.25">
      <c r="B155" s="434">
        <f t="shared" si="25"/>
        <v>6815</v>
      </c>
      <c r="C155" s="597"/>
      <c r="D155" s="3">
        <v>6815</v>
      </c>
      <c r="E155" s="2" t="s">
        <v>168</v>
      </c>
      <c r="F155" s="100"/>
      <c r="G155" s="100"/>
      <c r="H155" s="439">
        <f t="shared" si="32"/>
        <v>0</v>
      </c>
      <c r="I155" s="34"/>
      <c r="J155" s="98"/>
    </row>
    <row r="156" spans="1:10" s="18" customFormat="1" x14ac:dyDescent="0.25">
      <c r="B156" s="434">
        <f t="shared" si="25"/>
        <v>6816</v>
      </c>
      <c r="C156" s="597"/>
      <c r="D156" s="3">
        <v>6816</v>
      </c>
      <c r="E156" s="2" t="s">
        <v>169</v>
      </c>
      <c r="F156" s="100"/>
      <c r="G156" s="100"/>
      <c r="H156" s="439">
        <f t="shared" si="32"/>
        <v>0</v>
      </c>
      <c r="I156" s="34"/>
      <c r="J156" s="98"/>
    </row>
    <row r="157" spans="1:10" s="18" customFormat="1" ht="14.4" thickBot="1" x14ac:dyDescent="0.3">
      <c r="B157" s="434">
        <f t="shared" si="25"/>
        <v>6817</v>
      </c>
      <c r="C157" s="598"/>
      <c r="D157" s="457">
        <v>6817</v>
      </c>
      <c r="E157" s="441" t="s">
        <v>170</v>
      </c>
      <c r="F157" s="442"/>
      <c r="G157" s="442"/>
      <c r="H157" s="443">
        <f t="shared" si="32"/>
        <v>0</v>
      </c>
      <c r="I157" s="34"/>
      <c r="J157" s="98"/>
    </row>
    <row r="158" spans="1:10" s="18" customFormat="1" ht="40.799999999999997" customHeight="1" x14ac:dyDescent="0.25">
      <c r="B158" s="434">
        <f t="shared" si="25"/>
        <v>686</v>
      </c>
      <c r="C158" s="596" t="s">
        <v>697</v>
      </c>
      <c r="D158" s="456">
        <v>686</v>
      </c>
      <c r="E158" s="436" t="s">
        <v>39</v>
      </c>
      <c r="F158" s="437"/>
      <c r="G158" s="437"/>
      <c r="H158" s="438">
        <f t="shared" si="32"/>
        <v>0</v>
      </c>
      <c r="I158" s="34"/>
      <c r="J158" s="98"/>
    </row>
    <row r="159" spans="1:10" s="18" customFormat="1" ht="14.4" thickBot="1" x14ac:dyDescent="0.3">
      <c r="A159" s="34"/>
      <c r="B159" s="434">
        <f t="shared" si="25"/>
        <v>687</v>
      </c>
      <c r="C159" s="598"/>
      <c r="D159" s="457">
        <v>687</v>
      </c>
      <c r="E159" s="441" t="s">
        <v>40</v>
      </c>
      <c r="F159" s="442"/>
      <c r="G159" s="442"/>
      <c r="H159" s="443">
        <f t="shared" si="32"/>
        <v>0</v>
      </c>
      <c r="I159" s="34"/>
      <c r="J159" s="98"/>
    </row>
    <row r="160" spans="1:10" s="18" customFormat="1" ht="19.8" customHeight="1" thickBot="1" x14ac:dyDescent="0.3">
      <c r="A160" s="34"/>
      <c r="B160" s="434">
        <f t="shared" si="25"/>
        <v>689</v>
      </c>
      <c r="C160" s="539" t="s">
        <v>756</v>
      </c>
      <c r="D160" s="212">
        <v>689</v>
      </c>
      <c r="E160" s="4" t="s">
        <v>755</v>
      </c>
      <c r="F160" s="437"/>
      <c r="G160" s="437"/>
      <c r="H160" s="438">
        <f t="shared" si="32"/>
        <v>0</v>
      </c>
      <c r="I160" s="34"/>
      <c r="J160" s="98"/>
    </row>
    <row r="161" spans="1:10" ht="14.4" thickBot="1" x14ac:dyDescent="0.3">
      <c r="B161" s="357" t="s">
        <v>60</v>
      </c>
      <c r="D161" s="214" t="s">
        <v>698</v>
      </c>
      <c r="E161" s="210"/>
      <c r="F161" s="361"/>
      <c r="G161" s="361"/>
      <c r="H161" s="361"/>
      <c r="J161" s="98"/>
    </row>
    <row r="162" spans="1:10" s="18" customFormat="1" x14ac:dyDescent="0.25">
      <c r="B162" s="434">
        <f t="shared" ref="B162:B165" si="33">D162</f>
        <v>691</v>
      </c>
      <c r="C162" s="602" t="s">
        <v>699</v>
      </c>
      <c r="D162" s="458">
        <v>691</v>
      </c>
      <c r="E162" s="436" t="s">
        <v>41</v>
      </c>
      <c r="F162" s="437"/>
      <c r="G162" s="437"/>
      <c r="H162" s="438">
        <f t="shared" si="32"/>
        <v>0</v>
      </c>
      <c r="I162" s="34"/>
      <c r="J162" s="98"/>
    </row>
    <row r="163" spans="1:10" s="18" customFormat="1" ht="14.4" thickBot="1" x14ac:dyDescent="0.3">
      <c r="A163" s="34"/>
      <c r="B163" s="434">
        <f t="shared" si="33"/>
        <v>695</v>
      </c>
      <c r="C163" s="603"/>
      <c r="D163" s="455">
        <v>695</v>
      </c>
      <c r="E163" s="441" t="s">
        <v>42</v>
      </c>
      <c r="F163" s="442"/>
      <c r="G163" s="442"/>
      <c r="H163" s="443">
        <f t="shared" si="32"/>
        <v>0</v>
      </c>
      <c r="I163" s="34"/>
      <c r="J163" s="98"/>
    </row>
    <row r="164" spans="1:10" x14ac:dyDescent="0.25">
      <c r="A164" s="18"/>
      <c r="B164" s="357" t="s">
        <v>60</v>
      </c>
      <c r="D164" s="201" t="s">
        <v>43</v>
      </c>
      <c r="E164" s="202"/>
      <c r="F164" s="359"/>
      <c r="G164" s="359"/>
      <c r="H164" s="359"/>
      <c r="J164" s="98"/>
    </row>
    <row r="165" spans="1:10" s="18" customFormat="1" ht="13.8" customHeight="1" x14ac:dyDescent="0.25">
      <c r="A165" s="34"/>
      <c r="B165" s="357" t="str">
        <f t="shared" si="33"/>
        <v>Excédent</v>
      </c>
      <c r="C165" s="362"/>
      <c r="D165" s="3" t="s">
        <v>715</v>
      </c>
      <c r="E165" s="2" t="s">
        <v>201</v>
      </c>
      <c r="F165" s="100">
        <v>1000</v>
      </c>
      <c r="G165" s="100"/>
      <c r="H165" s="358">
        <f t="shared" si="32"/>
        <v>1000</v>
      </c>
      <c r="I165" s="34"/>
      <c r="J165" s="98"/>
    </row>
    <row r="166" spans="1:10" x14ac:dyDescent="0.25">
      <c r="B166" s="357" t="s">
        <v>60</v>
      </c>
      <c r="F166" s="360"/>
      <c r="G166" s="360"/>
      <c r="H166" s="360"/>
      <c r="J166" s="98"/>
    </row>
    <row r="167" spans="1:10" ht="14.4" thickBot="1" x14ac:dyDescent="0.3">
      <c r="A167" s="18"/>
      <c r="B167" s="357" t="s">
        <v>650</v>
      </c>
      <c r="D167" s="219"/>
      <c r="E167" s="219" t="s">
        <v>45</v>
      </c>
      <c r="F167" s="363">
        <f>SUM(F7:F165)</f>
        <v>597700</v>
      </c>
      <c r="G167" s="363">
        <f>SUM(G7:G165)</f>
        <v>0</v>
      </c>
      <c r="H167" s="363">
        <f>SUM(H7:H165)</f>
        <v>597700</v>
      </c>
      <c r="J167" s="99"/>
    </row>
    <row r="168" spans="1:10" x14ac:dyDescent="0.25">
      <c r="A168" s="357" t="s">
        <v>240</v>
      </c>
    </row>
  </sheetData>
  <sheetProtection sheet="1" selectLockedCells="1"/>
  <autoFilter ref="B5:H165" xr:uid="{018916E8-2015-48EE-9D05-1419002E803E}"/>
  <mergeCells count="32">
    <mergeCell ref="D104:D112"/>
    <mergeCell ref="C22:C26"/>
    <mergeCell ref="C27:C28"/>
    <mergeCell ref="C30:C36"/>
    <mergeCell ref="C72:C81"/>
    <mergeCell ref="C162:C163"/>
    <mergeCell ref="C132:C135"/>
    <mergeCell ref="C137:C142"/>
    <mergeCell ref="C100:C102"/>
    <mergeCell ref="C82:C88"/>
    <mergeCell ref="C144:C147"/>
    <mergeCell ref="C148:C153"/>
    <mergeCell ref="C154:C157"/>
    <mergeCell ref="C158:C159"/>
    <mergeCell ref="C91:C99"/>
    <mergeCell ref="C104:C112"/>
    <mergeCell ref="D1:I1"/>
    <mergeCell ref="C123:C130"/>
    <mergeCell ref="C113:C121"/>
    <mergeCell ref="C53:C55"/>
    <mergeCell ref="C56:C63"/>
    <mergeCell ref="C64:C71"/>
    <mergeCell ref="C37:C40"/>
    <mergeCell ref="C41:C46"/>
    <mergeCell ref="C47:C50"/>
    <mergeCell ref="C51:C52"/>
    <mergeCell ref="D113:D121"/>
    <mergeCell ref="D56:D63"/>
    <mergeCell ref="D64:D71"/>
    <mergeCell ref="C18:C21"/>
    <mergeCell ref="C7:C17"/>
    <mergeCell ref="D91:D99"/>
  </mergeCells>
  <conditionalFormatting sqref="G167">
    <cfRule type="cellIs" dxfId="111" priority="2" operator="notEqual">
      <formula>0</formula>
    </cfRule>
  </conditionalFormatting>
  <conditionalFormatting sqref="J2">
    <cfRule type="cellIs" dxfId="110" priority="103" stopIfTrue="1" operator="equal">
      <formula>"OK"</formula>
    </cfRule>
    <cfRule type="cellIs" dxfId="109" priority="104" stopIfTrue="1" operator="notEqual">
      <formula>"OK"</formula>
    </cfRule>
  </conditionalFormatting>
  <dataValidations count="1">
    <dataValidation type="decimal" allowBlank="1" showInputMessage="1" showErrorMessage="1" sqref="F167:H167 H164 F123:G130 F132:G135 F137:G142 WUM154:WUO160 WKQ154:WKS160 WAU154:WAW160 VQY154:VRA160 VHC154:VHE160 UXG154:UXI160 UNK154:UNM160 UDO154:UDQ160 TTS154:TTU160 TJW154:TJY160 TAA154:TAC160 SQE154:SQG160 SGI154:SGK160 RWM154:RWO160 RMQ154:RMS160 RCU154:RCW160 QSY154:QTA160 QJC154:QJE160 PZG154:PZI160 PPK154:PPM160 PFO154:PFQ160 OVS154:OVU160 OLW154:OLY160 OCA154:OCC160 NSE154:NSG160 NII154:NIK160 MYM154:MYO160 MOQ154:MOS160 MEU154:MEW160 LUY154:LVA160 LLC154:LLE160 LBG154:LBI160 KRK154:KRM160 KHO154:KHQ160 JXS154:JXU160 JNW154:JNY160 JEA154:JEC160 IUE154:IUG160 IKI154:IKK160 IAM154:IAO160 HQQ154:HQS160 HGU154:HGW160 GWY154:GXA160 GNC154:GNE160 GDG154:GDI160 FTK154:FTM160 FJO154:FJQ160 EZS154:EZU160 EPW154:EPY160 EGA154:EGC160 DWE154:DWG160 DMI154:DMK160 DCM154:DCO160 CSQ154:CSS160 CIU154:CIW160 BYY154:BZA160 BPC154:BPE160 BFG154:BFI160 AVK154:AVM160 ALO154:ALQ160 ABS154:ABU160 RW154:RY160 IA154:IC160 F144:G160 IA162:IA165 RW162:RW165 ABS162:ABS165 ALO162:ALO165 AVK162:AVK165 BFG162:BFG165 BPC162:BPC165 BYY162:BYY165 CIU162:CIU165 CSQ162:CSQ165 DCM162:DCM165 DMI162:DMI165 DWE162:DWE165 EGA162:EGA165 EPW162:EPW165 EZS162:EZS165 FJO162:FJO165 FTK162:FTK165 GDG162:GDG165 GNC162:GNC165 GWY162:GWY165 HGU162:HGU165 HQQ162:HQQ165 IAM162:IAM165 IKI162:IKI165 IUE162:IUE165 JEA162:JEA165 JNW162:JNW165 JXS162:JXS165 KHO162:KHO165 KRK162:KRK165 LBG162:LBG165 LLC162:LLC165 LUY162:LUY165 MEU162:MEU165 MOQ162:MOQ165 MYM162:MYM165 NII162:NII165 NSE162:NSE165 OCA162:OCA165 OLW162:OLW165 OVS162:OVS165 PFO162:PFO165 PPK162:PPK165 PZG162:PZG165 QJC162:QJC165 QSY162:QSY165 RCU162:RCU165 RMQ162:RMQ165 RWM162:RWM165 SGI162:SGI165 SQE162:SQE165 TAA162:TAA165 TJW162:TJW165 TTS162:TTS165 UDO162:UDO165 UNK162:UNK165 UXG162:UXG165 VHC162:VHC165 VQY162:VQY165 WAU162:WAU165 WKQ162:WKQ165 WUM162:WUM165 IC162:IC165 RY162:RY165 ABU162:ABU165 ALQ162:ALQ165 AVM162:AVM165 BFI162:BFI165 BPE162:BPE165 BZA162:BZA165 CIW162:CIW165 CSS162:CSS165 DCO162:DCO165 DMK162:DMK165 DWG162:DWG165 EGC162:EGC165 EPY162:EPY165 EZU162:EZU165 FJQ162:FJQ165 FTM162:FTM165 GDI162:GDI165 GNE162:GNE165 GXA162:GXA165 HGW162:HGW165 HQS162:HQS165 IAO162:IAO165 IKK162:IKK165 IUG162:IUG165 JEC162:JEC165 JNY162:JNY165 JXU162:JXU165 KHQ162:KHQ165 KRM162:KRM165 LBI162:LBI165 LLE162:LLE165 LVA162:LVA165 MEW162:MEW165 MOS162:MOS165 MYO162:MYO165 NIK162:NIK165 NSG162:NSG165 OCC162:OCC165 OLY162:OLY165 OVU162:OVU165 PFQ162:PFQ165 PPM162:PPM165 PZI162:PZI165 QJE162:QJE165 QTA162:QTA165 RCW162:RCW165 RMS162:RMS165 RWO162:RWO165 SGK162:SGK165 SQG162:SQG165 TAC162:TAC165 TJY162:TJY165 TTU162:TTU165 UDQ162:UDQ165 UNM162:UNM165 UXI162:UXI165 VHE162:VHE165 VRA162:VRA165 WAW162:WAW165 WKS162:WKS165 WUO162:WUO165 IB162:IB164 RX162:RX164 ABT162:ABT164 ALP162:ALP164 AVL162:AVL164 BFH162:BFH164 BPD162:BPD164 BYZ162:BYZ164 CIV162:CIV164 CSR162:CSR164 DCN162:DCN164 DMJ162:DMJ164 DWF162:DWF164 EGB162:EGB164 EPX162:EPX164 EZT162:EZT164 FJP162:FJP164 FTL162:FTL164 GDH162:GDH164 GND162:GND164 GWZ162:GWZ164 HGV162:HGV164 HQR162:HQR164 IAN162:IAN164 IKJ162:IKJ164 IUF162:IUF164 JEB162:JEB164 JNX162:JNX164 JXT162:JXT164 KHP162:KHP164 KRL162:KRL164 LBH162:LBH164 LLD162:LLD164 LUZ162:LUZ164 MEV162:MEV164 MOR162:MOR164 MYN162:MYN164 NIJ162:NIJ164 NSF162:NSF164 OCB162:OCB164 OLX162:OLX164 OVT162:OVT164 PFP162:PFP164 PPL162:PPL164 PZH162:PZH164 QJD162:QJD164 QSZ162:QSZ164 RCV162:RCV164 RMR162:RMR164 RWN162:RWN164 SGJ162:SGJ164 SQF162:SQF164 TAB162:TAB164 TJX162:TJX164 TTT162:TTT164 UDP162:UDP164 UNL162:UNL164 UXH162:UXH164 VHD162:VHD164 VQZ162:VQZ164 WAV162:WAV164 WKR162:WKR164 WUN162:WUN164 F162:G165 F7:G28 F30:G89 F91:G102 F104:G121" xr:uid="{FA7EDCCE-15DF-402C-BA0F-6B048C2E20AA}">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50" fitToHeight="5" orientation="portrait" r:id="rId1"/>
  <drawing r:id="rId2"/>
  <legacyDrawing r:id="rId3"/>
  <pictur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5A9D-F4F9-4FDA-B07F-22971A8CB311}">
  <sheetPr codeName="Feuil3">
    <tabColor theme="9"/>
    <pageSetUpPr fitToPage="1"/>
  </sheetPr>
  <dimension ref="A1:S77"/>
  <sheetViews>
    <sheetView showGridLines="0" topLeftCell="E1" zoomScale="106" zoomScaleNormal="130" workbookViewId="0">
      <selection activeCell="M49" sqref="M49"/>
    </sheetView>
  </sheetViews>
  <sheetFormatPr baseColWidth="10" defaultColWidth="11.5546875" defaultRowHeight="14.4" x14ac:dyDescent="0.3"/>
  <cols>
    <col min="1" max="1" width="0" style="34" hidden="1" customWidth="1"/>
    <col min="2" max="2" width="0" style="352" hidden="1" customWidth="1"/>
    <col min="3" max="3" width="1.77734375" style="34" customWidth="1"/>
    <col min="4" max="4" width="12.6640625" style="38" customWidth="1"/>
    <col min="5" max="5" width="14.109375" style="34" customWidth="1"/>
    <col min="6" max="6" width="52.21875" style="34" bestFit="1" customWidth="1"/>
    <col min="7" max="9" width="19.44140625" style="34" customWidth="1"/>
    <col min="10" max="10" width="1.6640625" style="34" customWidth="1"/>
    <col min="11" max="11" width="19.44140625" style="397" customWidth="1"/>
    <col min="12" max="13" width="19.44140625" style="34" customWidth="1"/>
    <col min="14" max="17" width="22" style="34" customWidth="1"/>
    <col min="18" max="18" width="2.33203125" style="34" customWidth="1"/>
    <col min="19" max="19" width="32.21875" style="34" bestFit="1" customWidth="1"/>
    <col min="20" max="16384" width="11.5546875" style="34"/>
  </cols>
  <sheetData>
    <row r="1" spans="1:19" s="340" customFormat="1" ht="28.2" customHeight="1" x14ac:dyDescent="0.25">
      <c r="A1" s="336"/>
      <c r="B1" s="337"/>
      <c r="C1" s="364"/>
      <c r="D1" s="481"/>
      <c r="E1" s="579" t="s">
        <v>663</v>
      </c>
      <c r="F1" s="580"/>
      <c r="G1" s="580"/>
      <c r="H1" s="580"/>
      <c r="I1" s="580"/>
      <c r="J1" s="580"/>
      <c r="K1" s="580"/>
      <c r="L1" s="580"/>
      <c r="M1" s="580"/>
      <c r="N1" s="580"/>
      <c r="O1" s="580"/>
      <c r="P1" s="580"/>
      <c r="Q1" s="581"/>
      <c r="R1" s="365"/>
      <c r="S1" s="339" t="s">
        <v>651</v>
      </c>
    </row>
    <row r="2" spans="1:19" s="340" customFormat="1" ht="21.6" thickBot="1" x14ac:dyDescent="0.3">
      <c r="A2" s="336"/>
      <c r="B2" s="337"/>
      <c r="C2" s="366"/>
      <c r="D2" s="482"/>
      <c r="E2" s="367"/>
      <c r="F2" s="368"/>
      <c r="G2" s="369"/>
      <c r="H2" s="369"/>
      <c r="I2" s="369"/>
      <c r="J2" s="104"/>
      <c r="K2" s="370"/>
      <c r="L2" s="369"/>
      <c r="M2" s="369"/>
      <c r="N2" s="369"/>
      <c r="O2" s="368"/>
      <c r="P2" s="369"/>
      <c r="Q2" s="369"/>
      <c r="R2" s="365"/>
      <c r="S2" s="345" t="str">
        <f>IF(G73=0,"VIDE",IF('2. PC- Ch'!H167='2. PC - Pdt'!G73,"OK","Incomplet"))</f>
        <v>OK</v>
      </c>
    </row>
    <row r="3" spans="1:19" s="351" customFormat="1" ht="73.2" thickTop="1" thickBot="1" x14ac:dyDescent="0.35">
      <c r="A3" s="18"/>
      <c r="B3" s="337"/>
      <c r="C3" s="347"/>
      <c r="D3" s="611" t="s">
        <v>15</v>
      </c>
      <c r="E3" s="612"/>
      <c r="F3" s="473" t="s">
        <v>16</v>
      </c>
      <c r="G3" s="349" t="s">
        <v>561</v>
      </c>
      <c r="H3" s="349" t="s">
        <v>681</v>
      </c>
      <c r="I3" s="349" t="s">
        <v>562</v>
      </c>
      <c r="J3" s="104"/>
      <c r="K3" s="371" t="s">
        <v>119</v>
      </c>
      <c r="L3" s="553" t="s">
        <v>679</v>
      </c>
      <c r="M3" s="557" t="s">
        <v>680</v>
      </c>
      <c r="N3" s="372" t="s">
        <v>565</v>
      </c>
      <c r="O3" s="408" t="s">
        <v>563</v>
      </c>
      <c r="P3" s="404" t="s">
        <v>566</v>
      </c>
      <c r="Q3" s="372" t="s">
        <v>564</v>
      </c>
      <c r="R3" s="350"/>
      <c r="S3" s="200" t="s">
        <v>656</v>
      </c>
    </row>
    <row r="4" spans="1:19" ht="18" hidden="1" thickBot="1" x14ac:dyDescent="0.3">
      <c r="B4" s="353" t="s">
        <v>369</v>
      </c>
      <c r="E4" s="373" t="s">
        <v>370</v>
      </c>
      <c r="F4" s="374" t="s">
        <v>371</v>
      </c>
      <c r="G4" s="375" t="s">
        <v>372</v>
      </c>
      <c r="H4" s="375"/>
      <c r="I4" s="375"/>
      <c r="J4" s="104"/>
      <c r="K4" s="376"/>
      <c r="L4" s="375"/>
      <c r="M4" s="375"/>
      <c r="N4" s="375" t="s">
        <v>373</v>
      </c>
      <c r="O4" s="409" t="s">
        <v>421</v>
      </c>
      <c r="P4" s="375"/>
      <c r="Q4" s="375"/>
      <c r="S4" s="377"/>
    </row>
    <row r="5" spans="1:19" ht="18.45" hidden="1" customHeight="1" x14ac:dyDescent="0.25">
      <c r="E5" s="378" t="s">
        <v>7</v>
      </c>
      <c r="F5" s="378" t="s">
        <v>7</v>
      </c>
      <c r="G5" s="355" t="s">
        <v>422</v>
      </c>
      <c r="H5" s="355" t="s">
        <v>422</v>
      </c>
      <c r="I5" s="355" t="s">
        <v>422</v>
      </c>
      <c r="J5" s="104"/>
      <c r="K5" s="379" t="s">
        <v>422</v>
      </c>
      <c r="L5" s="355" t="s">
        <v>422</v>
      </c>
      <c r="M5" s="355" t="s">
        <v>422</v>
      </c>
      <c r="N5" s="355" t="s">
        <v>422</v>
      </c>
      <c r="O5" s="410" t="s">
        <v>422</v>
      </c>
      <c r="P5" s="355" t="s">
        <v>422</v>
      </c>
      <c r="Q5" s="355" t="s">
        <v>422</v>
      </c>
      <c r="S5" s="377"/>
    </row>
    <row r="6" spans="1:19" ht="20.399999999999999" x14ac:dyDescent="0.25">
      <c r="A6" s="18" t="s">
        <v>241</v>
      </c>
      <c r="B6" s="380" t="str">
        <f t="shared" ref="B6:B36" si="0">E6</f>
        <v>701+702+703+704+705</v>
      </c>
      <c r="D6" s="607" t="s">
        <v>52</v>
      </c>
      <c r="E6" s="456" t="s">
        <v>264</v>
      </c>
      <c r="F6" s="484" t="s">
        <v>177</v>
      </c>
      <c r="G6" s="485"/>
      <c r="H6" s="486"/>
      <c r="I6" s="487">
        <f>G6+H6</f>
        <v>0</v>
      </c>
      <c r="J6" s="104"/>
      <c r="K6" s="503">
        <f t="shared" ref="K6:K37" si="1">I6-SUM(L6:Q6)</f>
        <v>0</v>
      </c>
      <c r="L6" s="486"/>
      <c r="M6" s="486"/>
      <c r="N6" s="486"/>
      <c r="O6" s="504"/>
      <c r="P6" s="505"/>
      <c r="Q6" s="506"/>
      <c r="S6" s="377"/>
    </row>
    <row r="7" spans="1:19" ht="13.8" x14ac:dyDescent="0.25">
      <c r="A7" s="18"/>
      <c r="B7" s="380">
        <f t="shared" si="0"/>
        <v>703</v>
      </c>
      <c r="D7" s="608"/>
      <c r="E7" s="212">
        <v>703</v>
      </c>
      <c r="F7" s="480" t="s">
        <v>265</v>
      </c>
      <c r="G7" s="102"/>
      <c r="H7" s="103"/>
      <c r="I7" s="488">
        <f t="shared" ref="I7:I18" si="2">G7+H7</f>
        <v>0</v>
      </c>
      <c r="J7" s="104"/>
      <c r="K7" s="507">
        <f t="shared" si="1"/>
        <v>0</v>
      </c>
      <c r="L7" s="103"/>
      <c r="M7" s="103"/>
      <c r="N7" s="103"/>
      <c r="O7" s="411"/>
      <c r="P7" s="405"/>
      <c r="Q7" s="508"/>
      <c r="S7" s="377"/>
    </row>
    <row r="8" spans="1:19" ht="13.8" x14ac:dyDescent="0.25">
      <c r="A8" s="18"/>
      <c r="B8" s="380">
        <f t="shared" si="0"/>
        <v>7061</v>
      </c>
      <c r="D8" s="608"/>
      <c r="E8" s="212">
        <v>7061</v>
      </c>
      <c r="F8" s="479" t="s">
        <v>249</v>
      </c>
      <c r="G8" s="102">
        <v>11000</v>
      </c>
      <c r="H8" s="103"/>
      <c r="I8" s="488">
        <f t="shared" si="2"/>
        <v>11000</v>
      </c>
      <c r="J8" s="104"/>
      <c r="K8" s="507">
        <f t="shared" si="1"/>
        <v>0</v>
      </c>
      <c r="L8" s="103">
        <v>11000</v>
      </c>
      <c r="M8" s="103"/>
      <c r="N8" s="103"/>
      <c r="O8" s="411"/>
      <c r="P8" s="405"/>
      <c r="Q8" s="508"/>
      <c r="S8" s="377"/>
    </row>
    <row r="9" spans="1:19" ht="13.8" x14ac:dyDescent="0.25">
      <c r="A9" s="18"/>
      <c r="B9" s="380">
        <f t="shared" si="0"/>
        <v>7062</v>
      </c>
      <c r="D9" s="608"/>
      <c r="E9" s="212">
        <v>7062</v>
      </c>
      <c r="F9" s="479" t="s">
        <v>250</v>
      </c>
      <c r="G9" s="102"/>
      <c r="H9" s="103"/>
      <c r="I9" s="488">
        <f>G9+H9</f>
        <v>0</v>
      </c>
      <c r="J9" s="104"/>
      <c r="K9" s="507">
        <f t="shared" si="1"/>
        <v>0</v>
      </c>
      <c r="L9" s="103"/>
      <c r="M9" s="103"/>
      <c r="N9" s="103"/>
      <c r="O9" s="411"/>
      <c r="P9" s="405"/>
      <c r="Q9" s="508"/>
      <c r="S9" s="377"/>
    </row>
    <row r="10" spans="1:19" ht="13.8" x14ac:dyDescent="0.25">
      <c r="A10" s="18"/>
      <c r="B10" s="380">
        <f t="shared" si="0"/>
        <v>7063</v>
      </c>
      <c r="D10" s="608"/>
      <c r="E10" s="212">
        <v>7063</v>
      </c>
      <c r="F10" s="479" t="s">
        <v>266</v>
      </c>
      <c r="G10" s="102"/>
      <c r="H10" s="103"/>
      <c r="I10" s="488">
        <f t="shared" si="2"/>
        <v>0</v>
      </c>
      <c r="J10" s="104"/>
      <c r="K10" s="507">
        <f t="shared" si="1"/>
        <v>0</v>
      </c>
      <c r="L10" s="103"/>
      <c r="M10" s="103"/>
      <c r="N10" s="103"/>
      <c r="O10" s="411"/>
      <c r="P10" s="405"/>
      <c r="Q10" s="508"/>
      <c r="S10" s="377"/>
    </row>
    <row r="11" spans="1:19" ht="13.8" x14ac:dyDescent="0.25">
      <c r="A11" s="18"/>
      <c r="B11" s="380">
        <f t="shared" si="0"/>
        <v>7064</v>
      </c>
      <c r="D11" s="608"/>
      <c r="E11" s="212">
        <v>7064</v>
      </c>
      <c r="F11" s="479" t="s">
        <v>251</v>
      </c>
      <c r="G11" s="102"/>
      <c r="H11" s="103"/>
      <c r="I11" s="488">
        <f t="shared" si="2"/>
        <v>0</v>
      </c>
      <c r="J11" s="104"/>
      <c r="K11" s="507">
        <f t="shared" si="1"/>
        <v>0</v>
      </c>
      <c r="L11" s="103"/>
      <c r="M11" s="103"/>
      <c r="N11" s="103"/>
      <c r="O11" s="411"/>
      <c r="P11" s="405"/>
      <c r="Q11" s="508"/>
      <c r="S11" s="377"/>
    </row>
    <row r="12" spans="1:19" ht="13.8" x14ac:dyDescent="0.25">
      <c r="A12" s="18"/>
      <c r="B12" s="380">
        <f t="shared" si="0"/>
        <v>7065</v>
      </c>
      <c r="D12" s="608"/>
      <c r="E12" s="212">
        <v>7065</v>
      </c>
      <c r="F12" s="479" t="s">
        <v>253</v>
      </c>
      <c r="G12" s="102"/>
      <c r="H12" s="103"/>
      <c r="I12" s="488">
        <f t="shared" si="2"/>
        <v>0</v>
      </c>
      <c r="J12" s="104"/>
      <c r="K12" s="507">
        <f t="shared" si="1"/>
        <v>0</v>
      </c>
      <c r="L12" s="103"/>
      <c r="M12" s="103"/>
      <c r="N12" s="103"/>
      <c r="O12" s="411"/>
      <c r="P12" s="405"/>
      <c r="Q12" s="508"/>
      <c r="S12" s="377"/>
    </row>
    <row r="13" spans="1:19" ht="13.8" x14ac:dyDescent="0.25">
      <c r="A13" s="18"/>
      <c r="B13" s="380">
        <f t="shared" si="0"/>
        <v>7066</v>
      </c>
      <c r="D13" s="608"/>
      <c r="E13" s="212">
        <v>7066</v>
      </c>
      <c r="F13" s="479" t="s">
        <v>263</v>
      </c>
      <c r="G13" s="102"/>
      <c r="H13" s="103"/>
      <c r="I13" s="488">
        <f t="shared" si="2"/>
        <v>0</v>
      </c>
      <c r="J13" s="104"/>
      <c r="K13" s="507">
        <f t="shared" si="1"/>
        <v>0</v>
      </c>
      <c r="L13" s="103"/>
      <c r="M13" s="103"/>
      <c r="N13" s="103"/>
      <c r="O13" s="411"/>
      <c r="P13" s="405"/>
      <c r="Q13" s="508"/>
      <c r="S13" s="377"/>
    </row>
    <row r="14" spans="1:19" ht="13.8" x14ac:dyDescent="0.25">
      <c r="A14" s="18"/>
      <c r="B14" s="380">
        <f t="shared" si="0"/>
        <v>7067</v>
      </c>
      <c r="D14" s="608"/>
      <c r="E14" s="212">
        <v>7067</v>
      </c>
      <c r="F14" s="479" t="s">
        <v>254</v>
      </c>
      <c r="G14" s="102"/>
      <c r="H14" s="103"/>
      <c r="I14" s="488">
        <f t="shared" si="2"/>
        <v>0</v>
      </c>
      <c r="J14" s="104"/>
      <c r="K14" s="507">
        <f t="shared" si="1"/>
        <v>0</v>
      </c>
      <c r="L14" s="103"/>
      <c r="M14" s="103"/>
      <c r="N14" s="103"/>
      <c r="O14" s="411"/>
      <c r="P14" s="405"/>
      <c r="Q14" s="508"/>
      <c r="S14" s="377"/>
    </row>
    <row r="15" spans="1:19" ht="13.8" x14ac:dyDescent="0.25">
      <c r="A15" s="18"/>
      <c r="B15" s="380">
        <f t="shared" si="0"/>
        <v>7068</v>
      </c>
      <c r="D15" s="608"/>
      <c r="E15" s="212">
        <v>7068</v>
      </c>
      <c r="F15" s="479" t="s">
        <v>252</v>
      </c>
      <c r="G15" s="102">
        <v>5600</v>
      </c>
      <c r="H15" s="103"/>
      <c r="I15" s="488">
        <f t="shared" si="2"/>
        <v>5600</v>
      </c>
      <c r="J15" s="104"/>
      <c r="K15" s="507">
        <f t="shared" si="1"/>
        <v>0</v>
      </c>
      <c r="L15" s="103">
        <v>5600</v>
      </c>
      <c r="M15" s="103"/>
      <c r="N15" s="103"/>
      <c r="O15" s="411"/>
      <c r="P15" s="405"/>
      <c r="Q15" s="508"/>
      <c r="S15" s="377"/>
    </row>
    <row r="16" spans="1:19" ht="13.8" x14ac:dyDescent="0.25">
      <c r="B16" s="380">
        <f t="shared" si="0"/>
        <v>7081</v>
      </c>
      <c r="D16" s="608"/>
      <c r="E16" s="3">
        <v>7081</v>
      </c>
      <c r="F16" s="479" t="s">
        <v>178</v>
      </c>
      <c r="G16" s="102"/>
      <c r="H16" s="103"/>
      <c r="I16" s="488">
        <f t="shared" si="2"/>
        <v>0</v>
      </c>
      <c r="J16" s="104"/>
      <c r="K16" s="507">
        <f t="shared" si="1"/>
        <v>0</v>
      </c>
      <c r="L16" s="103"/>
      <c r="M16" s="103"/>
      <c r="N16" s="103"/>
      <c r="O16" s="411"/>
      <c r="P16" s="405"/>
      <c r="Q16" s="508"/>
      <c r="S16" s="377"/>
    </row>
    <row r="17" spans="2:19" ht="13.8" x14ac:dyDescent="0.25">
      <c r="B17" s="380">
        <f t="shared" si="0"/>
        <v>7082</v>
      </c>
      <c r="D17" s="608"/>
      <c r="E17" s="3">
        <v>7082</v>
      </c>
      <c r="F17" s="479" t="s">
        <v>179</v>
      </c>
      <c r="G17" s="102"/>
      <c r="H17" s="103"/>
      <c r="I17" s="488">
        <f t="shared" si="2"/>
        <v>0</v>
      </c>
      <c r="J17" s="104"/>
      <c r="K17" s="507">
        <f t="shared" si="1"/>
        <v>0</v>
      </c>
      <c r="L17" s="103"/>
      <c r="M17" s="103"/>
      <c r="N17" s="103"/>
      <c r="O17" s="411"/>
      <c r="P17" s="405"/>
      <c r="Q17" s="508"/>
      <c r="S17" s="377"/>
    </row>
    <row r="18" spans="2:19" ht="13.8" x14ac:dyDescent="0.25">
      <c r="B18" s="380">
        <f t="shared" si="0"/>
        <v>7084</v>
      </c>
      <c r="D18" s="608"/>
      <c r="E18" s="3">
        <v>7084</v>
      </c>
      <c r="F18" s="479" t="s">
        <v>180</v>
      </c>
      <c r="G18" s="102"/>
      <c r="H18" s="103"/>
      <c r="I18" s="488">
        <f t="shared" si="2"/>
        <v>0</v>
      </c>
      <c r="J18" s="104"/>
      <c r="K18" s="507">
        <f t="shared" si="1"/>
        <v>0</v>
      </c>
      <c r="L18" s="103"/>
      <c r="M18" s="103"/>
      <c r="N18" s="103"/>
      <c r="O18" s="411"/>
      <c r="P18" s="405"/>
      <c r="Q18" s="508"/>
      <c r="S18" s="377"/>
    </row>
    <row r="19" spans="2:19" ht="20.399999999999999" x14ac:dyDescent="0.25">
      <c r="B19" s="380">
        <f t="shared" si="0"/>
        <v>70851</v>
      </c>
      <c r="D19" s="608"/>
      <c r="E19" s="212">
        <v>70851</v>
      </c>
      <c r="F19" s="479" t="s">
        <v>346</v>
      </c>
      <c r="G19" s="102">
        <v>106860</v>
      </c>
      <c r="H19" s="103"/>
      <c r="I19" s="488">
        <f t="shared" ref="I19:I29" si="3">G19+H19</f>
        <v>106860</v>
      </c>
      <c r="J19" s="104"/>
      <c r="K19" s="507">
        <f t="shared" si="1"/>
        <v>0</v>
      </c>
      <c r="L19" s="103">
        <v>106860</v>
      </c>
      <c r="M19" s="103"/>
      <c r="N19" s="103"/>
      <c r="O19" s="411"/>
      <c r="P19" s="405"/>
      <c r="Q19" s="508"/>
      <c r="S19" s="377"/>
    </row>
    <row r="20" spans="2:19" ht="20.399999999999999" x14ac:dyDescent="0.25">
      <c r="B20" s="380">
        <f t="shared" si="0"/>
        <v>70852</v>
      </c>
      <c r="D20" s="608"/>
      <c r="E20" s="212">
        <v>70852</v>
      </c>
      <c r="F20" s="479" t="s">
        <v>347</v>
      </c>
      <c r="G20" s="102"/>
      <c r="H20" s="103"/>
      <c r="I20" s="488">
        <f t="shared" si="3"/>
        <v>0</v>
      </c>
      <c r="J20" s="104"/>
      <c r="K20" s="507">
        <f t="shared" si="1"/>
        <v>0</v>
      </c>
      <c r="L20" s="103"/>
      <c r="M20" s="103"/>
      <c r="N20" s="103"/>
      <c r="O20" s="411"/>
      <c r="P20" s="405"/>
      <c r="Q20" s="508"/>
      <c r="S20" s="377"/>
    </row>
    <row r="21" spans="2:19" ht="20.399999999999999" x14ac:dyDescent="0.25">
      <c r="B21" s="380">
        <f t="shared" si="0"/>
        <v>70853</v>
      </c>
      <c r="D21" s="608"/>
      <c r="E21" s="212">
        <v>70853</v>
      </c>
      <c r="F21" s="479" t="s">
        <v>348</v>
      </c>
      <c r="G21" s="102"/>
      <c r="H21" s="103"/>
      <c r="I21" s="488">
        <f t="shared" si="3"/>
        <v>0</v>
      </c>
      <c r="J21" s="104"/>
      <c r="K21" s="507">
        <f t="shared" si="1"/>
        <v>0</v>
      </c>
      <c r="L21" s="103"/>
      <c r="M21" s="103"/>
      <c r="N21" s="103"/>
      <c r="O21" s="411"/>
      <c r="P21" s="405"/>
      <c r="Q21" s="508"/>
      <c r="S21" s="377"/>
    </row>
    <row r="22" spans="2:19" ht="20.399999999999999" x14ac:dyDescent="0.25">
      <c r="B22" s="380">
        <f t="shared" si="0"/>
        <v>70854</v>
      </c>
      <c r="D22" s="608"/>
      <c r="E22" s="212">
        <v>70854</v>
      </c>
      <c r="F22" s="479" t="s">
        <v>349</v>
      </c>
      <c r="G22" s="102"/>
      <c r="H22" s="103"/>
      <c r="I22" s="488">
        <f t="shared" si="3"/>
        <v>0</v>
      </c>
      <c r="J22" s="104"/>
      <c r="K22" s="507">
        <f t="shared" si="1"/>
        <v>0</v>
      </c>
      <c r="L22" s="103"/>
      <c r="M22" s="103"/>
      <c r="N22" s="103"/>
      <c r="O22" s="411"/>
      <c r="P22" s="405"/>
      <c r="Q22" s="508"/>
      <c r="S22" s="377"/>
    </row>
    <row r="23" spans="2:19" ht="20.399999999999999" x14ac:dyDescent="0.25">
      <c r="B23" s="380">
        <f t="shared" si="0"/>
        <v>70855</v>
      </c>
      <c r="D23" s="608"/>
      <c r="E23" s="212">
        <v>70855</v>
      </c>
      <c r="F23" s="479" t="s">
        <v>350</v>
      </c>
      <c r="G23" s="102"/>
      <c r="H23" s="103"/>
      <c r="I23" s="488">
        <f t="shared" si="3"/>
        <v>0</v>
      </c>
      <c r="J23" s="104"/>
      <c r="K23" s="507">
        <f t="shared" si="1"/>
        <v>0</v>
      </c>
      <c r="L23" s="103"/>
      <c r="M23" s="103"/>
      <c r="N23" s="103"/>
      <c r="O23" s="411"/>
      <c r="P23" s="405"/>
      <c r="Q23" s="508"/>
      <c r="S23" s="377"/>
    </row>
    <row r="24" spans="2:19" ht="20.399999999999999" x14ac:dyDescent="0.25">
      <c r="B24" s="380">
        <f t="shared" si="0"/>
        <v>70856</v>
      </c>
      <c r="D24" s="608"/>
      <c r="E24" s="212">
        <v>70856</v>
      </c>
      <c r="F24" s="479" t="s">
        <v>353</v>
      </c>
      <c r="G24" s="102"/>
      <c r="H24" s="103"/>
      <c r="I24" s="488">
        <f t="shared" si="3"/>
        <v>0</v>
      </c>
      <c r="J24" s="104"/>
      <c r="K24" s="507">
        <f t="shared" si="1"/>
        <v>0</v>
      </c>
      <c r="L24" s="103"/>
      <c r="M24" s="103"/>
      <c r="N24" s="103"/>
      <c r="O24" s="411"/>
      <c r="P24" s="405"/>
      <c r="Q24" s="508"/>
      <c r="S24" s="377"/>
    </row>
    <row r="25" spans="2:19" ht="20.399999999999999" x14ac:dyDescent="0.25">
      <c r="B25" s="380">
        <f t="shared" si="0"/>
        <v>70857</v>
      </c>
      <c r="D25" s="608"/>
      <c r="E25" s="212">
        <v>70857</v>
      </c>
      <c r="F25" s="479" t="s">
        <v>351</v>
      </c>
      <c r="G25" s="102"/>
      <c r="H25" s="103"/>
      <c r="I25" s="488">
        <f t="shared" si="3"/>
        <v>0</v>
      </c>
      <c r="J25" s="104"/>
      <c r="K25" s="507">
        <f t="shared" si="1"/>
        <v>0</v>
      </c>
      <c r="L25" s="103"/>
      <c r="M25" s="103"/>
      <c r="N25" s="103"/>
      <c r="O25" s="411"/>
      <c r="P25" s="405"/>
      <c r="Q25" s="508"/>
      <c r="S25" s="377"/>
    </row>
    <row r="26" spans="2:19" ht="20.399999999999999" x14ac:dyDescent="0.25">
      <c r="B26" s="380">
        <f t="shared" si="0"/>
        <v>70858</v>
      </c>
      <c r="D26" s="608"/>
      <c r="E26" s="212">
        <v>70858</v>
      </c>
      <c r="F26" s="479" t="s">
        <v>352</v>
      </c>
      <c r="G26" s="102"/>
      <c r="H26" s="103"/>
      <c r="I26" s="488">
        <f t="shared" si="3"/>
        <v>0</v>
      </c>
      <c r="J26" s="104"/>
      <c r="K26" s="507">
        <f t="shared" si="1"/>
        <v>0</v>
      </c>
      <c r="L26" s="534"/>
      <c r="M26" s="103"/>
      <c r="N26" s="103"/>
      <c r="O26" s="411"/>
      <c r="P26" s="405"/>
      <c r="Q26" s="508"/>
      <c r="S26" s="377"/>
    </row>
    <row r="27" spans="2:19" ht="20.399999999999999" x14ac:dyDescent="0.25">
      <c r="B27" s="380">
        <f t="shared" si="0"/>
        <v>70859</v>
      </c>
      <c r="D27" s="608"/>
      <c r="E27" s="212">
        <v>70859</v>
      </c>
      <c r="F27" s="479" t="s">
        <v>750</v>
      </c>
      <c r="G27" s="102"/>
      <c r="H27" s="103"/>
      <c r="I27" s="488">
        <f t="shared" si="3"/>
        <v>0</v>
      </c>
      <c r="J27" s="104"/>
      <c r="K27" s="507">
        <f t="shared" si="1"/>
        <v>0</v>
      </c>
      <c r="L27" s="398">
        <f>I27</f>
        <v>0</v>
      </c>
      <c r="M27" s="384"/>
      <c r="N27" s="402"/>
      <c r="O27" s="412"/>
      <c r="P27" s="406"/>
      <c r="Q27" s="508"/>
      <c r="S27" s="377"/>
    </row>
    <row r="28" spans="2:19" ht="13.8" x14ac:dyDescent="0.25">
      <c r="B28" s="380">
        <f t="shared" si="0"/>
        <v>7088</v>
      </c>
      <c r="D28" s="608"/>
      <c r="E28" s="3">
        <v>7088</v>
      </c>
      <c r="F28" s="479" t="s">
        <v>181</v>
      </c>
      <c r="G28" s="102"/>
      <c r="H28" s="103"/>
      <c r="I28" s="488">
        <f t="shared" si="3"/>
        <v>0</v>
      </c>
      <c r="J28" s="104"/>
      <c r="K28" s="507">
        <f t="shared" si="1"/>
        <v>0</v>
      </c>
      <c r="L28" s="103"/>
      <c r="M28" s="103"/>
      <c r="N28" s="103"/>
      <c r="O28" s="411"/>
      <c r="P28" s="405"/>
      <c r="Q28" s="508"/>
      <c r="S28" s="377"/>
    </row>
    <row r="29" spans="2:19" thickBot="1" x14ac:dyDescent="0.3">
      <c r="B29" s="380">
        <f t="shared" si="0"/>
        <v>709</v>
      </c>
      <c r="D29" s="609"/>
      <c r="E29" s="457">
        <v>709</v>
      </c>
      <c r="F29" s="489" t="s">
        <v>182</v>
      </c>
      <c r="G29" s="490"/>
      <c r="H29" s="491"/>
      <c r="I29" s="492">
        <f t="shared" si="3"/>
        <v>0</v>
      </c>
      <c r="J29" s="104"/>
      <c r="K29" s="509">
        <f t="shared" si="1"/>
        <v>0</v>
      </c>
      <c r="L29" s="491"/>
      <c r="M29" s="491"/>
      <c r="N29" s="491"/>
      <c r="O29" s="510"/>
      <c r="P29" s="511"/>
      <c r="Q29" s="512"/>
      <c r="S29" s="377"/>
    </row>
    <row r="30" spans="2:19" ht="48" customHeight="1" thickBot="1" x14ac:dyDescent="0.3">
      <c r="B30" s="380" t="str">
        <f t="shared" si="0"/>
        <v>71 / 72</v>
      </c>
      <c r="D30" s="530" t="s">
        <v>709</v>
      </c>
      <c r="E30" s="493" t="s">
        <v>706</v>
      </c>
      <c r="F30" s="494" t="s">
        <v>705</v>
      </c>
      <c r="G30" s="495"/>
      <c r="H30" s="496"/>
      <c r="I30" s="497">
        <f t="shared" ref="I30" si="4">G30+H30</f>
        <v>0</v>
      </c>
      <c r="J30" s="104"/>
      <c r="K30" s="513">
        <f t="shared" si="1"/>
        <v>0</v>
      </c>
      <c r="L30" s="514"/>
      <c r="M30" s="496"/>
      <c r="N30" s="496"/>
      <c r="O30" s="515"/>
      <c r="P30" s="516"/>
      <c r="Q30" s="517"/>
      <c r="S30" s="377"/>
    </row>
    <row r="31" spans="2:19" ht="13.8" x14ac:dyDescent="0.25">
      <c r="B31" s="380">
        <f t="shared" si="0"/>
        <v>733</v>
      </c>
      <c r="D31" s="607" t="s">
        <v>53</v>
      </c>
      <c r="E31" s="435">
        <v>733</v>
      </c>
      <c r="F31" s="498" t="s">
        <v>53</v>
      </c>
      <c r="G31" s="499"/>
      <c r="H31" s="486"/>
      <c r="I31" s="487">
        <f t="shared" ref="I31" si="5">G31+H31</f>
        <v>0</v>
      </c>
      <c r="J31" s="104"/>
      <c r="K31" s="503">
        <f t="shared" si="1"/>
        <v>0</v>
      </c>
      <c r="L31" s="518"/>
      <c r="M31" s="486"/>
      <c r="N31" s="486"/>
      <c r="O31" s="519"/>
      <c r="P31" s="505"/>
      <c r="Q31" s="506"/>
      <c r="S31" s="377"/>
    </row>
    <row r="32" spans="2:19" ht="13.8" x14ac:dyDescent="0.25">
      <c r="B32" s="380">
        <f t="shared" si="0"/>
        <v>7331</v>
      </c>
      <c r="D32" s="608"/>
      <c r="E32" s="1">
        <v>7331</v>
      </c>
      <c r="F32" s="381" t="s">
        <v>335</v>
      </c>
      <c r="G32" s="102">
        <v>435660</v>
      </c>
      <c r="H32" s="103"/>
      <c r="I32" s="488">
        <f t="shared" ref="I32:I36" si="6">G32+H32</f>
        <v>435660</v>
      </c>
      <c r="J32" s="104"/>
      <c r="K32" s="507">
        <f t="shared" si="1"/>
        <v>0</v>
      </c>
      <c r="L32" s="106">
        <v>435660</v>
      </c>
      <c r="M32" s="103"/>
      <c r="N32" s="103"/>
      <c r="O32" s="412"/>
      <c r="P32" s="405"/>
      <c r="Q32" s="508"/>
      <c r="S32" s="377"/>
    </row>
    <row r="33" spans="2:19" ht="13.8" x14ac:dyDescent="0.25">
      <c r="B33" s="380">
        <f t="shared" si="0"/>
        <v>7332</v>
      </c>
      <c r="D33" s="608"/>
      <c r="E33" s="1">
        <v>7332</v>
      </c>
      <c r="F33" s="381" t="s">
        <v>336</v>
      </c>
      <c r="G33" s="102"/>
      <c r="H33" s="103"/>
      <c r="I33" s="488">
        <f t="shared" si="6"/>
        <v>0</v>
      </c>
      <c r="J33" s="104"/>
      <c r="K33" s="507">
        <f t="shared" si="1"/>
        <v>0</v>
      </c>
      <c r="L33" s="103"/>
      <c r="M33" s="103"/>
      <c r="N33" s="103"/>
      <c r="O33" s="412"/>
      <c r="P33" s="405"/>
      <c r="Q33" s="508"/>
      <c r="S33" s="377"/>
    </row>
    <row r="34" spans="2:19" ht="13.8" x14ac:dyDescent="0.25">
      <c r="B34" s="380">
        <f t="shared" si="0"/>
        <v>7333</v>
      </c>
      <c r="D34" s="608"/>
      <c r="E34" s="1">
        <v>7333</v>
      </c>
      <c r="F34" s="381" t="s">
        <v>486</v>
      </c>
      <c r="G34" s="102">
        <v>22800</v>
      </c>
      <c r="H34" s="103"/>
      <c r="I34" s="488">
        <f t="shared" si="6"/>
        <v>22800</v>
      </c>
      <c r="J34" s="104"/>
      <c r="K34" s="507">
        <f t="shared" si="1"/>
        <v>0</v>
      </c>
      <c r="L34" s="103">
        <v>22800</v>
      </c>
      <c r="M34" s="103"/>
      <c r="N34" s="103"/>
      <c r="O34" s="412"/>
      <c r="P34" s="405"/>
      <c r="Q34" s="508"/>
      <c r="S34" s="377"/>
    </row>
    <row r="35" spans="2:19" ht="13.8" x14ac:dyDescent="0.25">
      <c r="B35" s="380">
        <f t="shared" si="0"/>
        <v>7334</v>
      </c>
      <c r="D35" s="608"/>
      <c r="E35" s="1">
        <v>7334</v>
      </c>
      <c r="F35" s="381" t="s">
        <v>752</v>
      </c>
      <c r="G35" s="533"/>
      <c r="H35" s="534"/>
      <c r="I35" s="488">
        <f t="shared" si="6"/>
        <v>0</v>
      </c>
      <c r="J35" s="104"/>
      <c r="K35" s="507">
        <f t="shared" si="1"/>
        <v>0</v>
      </c>
      <c r="L35" s="534"/>
      <c r="M35" s="534"/>
      <c r="N35" s="534"/>
      <c r="O35" s="537"/>
      <c r="P35" s="535"/>
      <c r="Q35" s="536"/>
      <c r="S35" s="377"/>
    </row>
    <row r="36" spans="2:19" ht="21" thickBot="1" x14ac:dyDescent="0.3">
      <c r="B36" s="380">
        <f t="shared" si="0"/>
        <v>7335</v>
      </c>
      <c r="D36" s="609"/>
      <c r="E36" s="1">
        <v>7335</v>
      </c>
      <c r="F36" s="381" t="s">
        <v>751</v>
      </c>
      <c r="G36" s="490">
        <v>6780</v>
      </c>
      <c r="H36" s="491"/>
      <c r="I36" s="492">
        <f t="shared" si="6"/>
        <v>6780</v>
      </c>
      <c r="J36" s="104"/>
      <c r="K36" s="509">
        <f t="shared" si="1"/>
        <v>0</v>
      </c>
      <c r="L36" s="491">
        <v>6780</v>
      </c>
      <c r="M36" s="491"/>
      <c r="N36" s="491"/>
      <c r="O36" s="520"/>
      <c r="P36" s="511"/>
      <c r="Q36" s="512"/>
      <c r="S36" s="377"/>
    </row>
    <row r="37" spans="2:19" ht="13.8" x14ac:dyDescent="0.25">
      <c r="B37" s="380" t="s">
        <v>458</v>
      </c>
      <c r="D37" s="607" t="s">
        <v>54</v>
      </c>
      <c r="E37" s="599">
        <v>741</v>
      </c>
      <c r="F37" s="498" t="s">
        <v>225</v>
      </c>
      <c r="G37" s="485"/>
      <c r="H37" s="486"/>
      <c r="I37" s="487">
        <f t="shared" ref="I37:I46" si="7">G37+H37</f>
        <v>0</v>
      </c>
      <c r="J37" s="104"/>
      <c r="K37" s="503">
        <f t="shared" si="1"/>
        <v>0</v>
      </c>
      <c r="L37" s="486"/>
      <c r="M37" s="486"/>
      <c r="N37" s="486"/>
      <c r="O37" s="504"/>
      <c r="P37" s="505"/>
      <c r="Q37" s="506"/>
      <c r="S37" s="377"/>
    </row>
    <row r="38" spans="2:19" ht="13.8" x14ac:dyDescent="0.25">
      <c r="B38" s="380" t="s">
        <v>415</v>
      </c>
      <c r="D38" s="608"/>
      <c r="E38" s="600"/>
      <c r="F38" s="381" t="s">
        <v>226</v>
      </c>
      <c r="G38" s="102"/>
      <c r="H38" s="103"/>
      <c r="I38" s="488">
        <f t="shared" si="7"/>
        <v>0</v>
      </c>
      <c r="J38" s="104"/>
      <c r="K38" s="507">
        <f t="shared" ref="K38:K68" si="8">I38-SUM(L38:Q38)</f>
        <v>0</v>
      </c>
      <c r="L38" s="103"/>
      <c r="M38" s="103"/>
      <c r="N38" s="103"/>
      <c r="O38" s="411"/>
      <c r="P38" s="405"/>
      <c r="Q38" s="508"/>
      <c r="S38" s="377"/>
    </row>
    <row r="39" spans="2:19" ht="13.8" x14ac:dyDescent="0.25">
      <c r="B39" s="380" t="s">
        <v>416</v>
      </c>
      <c r="D39" s="608"/>
      <c r="E39" s="600"/>
      <c r="F39" s="381" t="s">
        <v>227</v>
      </c>
      <c r="G39" s="102"/>
      <c r="H39" s="103"/>
      <c r="I39" s="488">
        <f t="shared" si="7"/>
        <v>0</v>
      </c>
      <c r="J39" s="104"/>
      <c r="K39" s="507">
        <f t="shared" si="8"/>
        <v>0</v>
      </c>
      <c r="L39" s="103"/>
      <c r="M39" s="103"/>
      <c r="N39" s="103"/>
      <c r="O39" s="411"/>
      <c r="P39" s="405"/>
      <c r="Q39" s="508"/>
      <c r="S39" s="377"/>
    </row>
    <row r="40" spans="2:19" ht="13.8" x14ac:dyDescent="0.25">
      <c r="B40" s="380" t="s">
        <v>417</v>
      </c>
      <c r="D40" s="608"/>
      <c r="E40" s="600"/>
      <c r="F40" s="381" t="s">
        <v>271</v>
      </c>
      <c r="G40" s="102"/>
      <c r="H40" s="103"/>
      <c r="I40" s="488">
        <f t="shared" si="7"/>
        <v>0</v>
      </c>
      <c r="J40" s="104"/>
      <c r="K40" s="507">
        <f t="shared" si="8"/>
        <v>0</v>
      </c>
      <c r="L40" s="103"/>
      <c r="M40" s="103"/>
      <c r="N40" s="103"/>
      <c r="O40" s="411"/>
      <c r="P40" s="405"/>
      <c r="Q40" s="508"/>
      <c r="S40" s="377"/>
    </row>
    <row r="41" spans="2:19" ht="13.8" x14ac:dyDescent="0.25">
      <c r="B41" s="380" t="s">
        <v>418</v>
      </c>
      <c r="D41" s="608"/>
      <c r="E41" s="600"/>
      <c r="F41" s="381" t="s">
        <v>272</v>
      </c>
      <c r="G41" s="102"/>
      <c r="H41" s="103"/>
      <c r="I41" s="488">
        <f t="shared" si="7"/>
        <v>0</v>
      </c>
      <c r="J41" s="104"/>
      <c r="K41" s="507">
        <f t="shared" si="8"/>
        <v>0</v>
      </c>
      <c r="L41" s="103"/>
      <c r="M41" s="103"/>
      <c r="N41" s="103"/>
      <c r="O41" s="411"/>
      <c r="P41" s="405"/>
      <c r="Q41" s="508"/>
      <c r="S41" s="377"/>
    </row>
    <row r="42" spans="2:19" ht="13.8" x14ac:dyDescent="0.25">
      <c r="B42" s="380" t="s">
        <v>419</v>
      </c>
      <c r="D42" s="608"/>
      <c r="E42" s="600"/>
      <c r="F42" s="381" t="s">
        <v>367</v>
      </c>
      <c r="G42" s="102"/>
      <c r="H42" s="103"/>
      <c r="I42" s="488">
        <f t="shared" si="7"/>
        <v>0</v>
      </c>
      <c r="J42" s="104"/>
      <c r="K42" s="507">
        <f t="shared" si="8"/>
        <v>0</v>
      </c>
      <c r="L42" s="103"/>
      <c r="M42" s="103"/>
      <c r="N42" s="103"/>
      <c r="O42" s="411"/>
      <c r="P42" s="405"/>
      <c r="Q42" s="508"/>
      <c r="S42" s="377"/>
    </row>
    <row r="43" spans="2:19" ht="13.8" x14ac:dyDescent="0.25">
      <c r="B43" s="380" t="s">
        <v>420</v>
      </c>
      <c r="D43" s="608"/>
      <c r="E43" s="610"/>
      <c r="F43" s="381" t="s">
        <v>228</v>
      </c>
      <c r="G43" s="102"/>
      <c r="H43" s="103"/>
      <c r="I43" s="488">
        <f t="shared" si="7"/>
        <v>0</v>
      </c>
      <c r="J43" s="104"/>
      <c r="K43" s="507">
        <f t="shared" si="8"/>
        <v>0</v>
      </c>
      <c r="L43" s="103"/>
      <c r="M43" s="103"/>
      <c r="N43" s="103"/>
      <c r="O43" s="411"/>
      <c r="P43" s="405"/>
      <c r="Q43" s="508"/>
      <c r="S43" s="377"/>
    </row>
    <row r="44" spans="2:19" ht="13.8" x14ac:dyDescent="0.25">
      <c r="B44" s="380">
        <f t="shared" ref="B44:B64" si="9">E44</f>
        <v>747</v>
      </c>
      <c r="D44" s="608"/>
      <c r="E44" s="1">
        <v>747</v>
      </c>
      <c r="F44" s="381" t="s">
        <v>46</v>
      </c>
      <c r="G44" s="102"/>
      <c r="H44" s="103"/>
      <c r="I44" s="488">
        <f t="shared" si="7"/>
        <v>0</v>
      </c>
      <c r="J44" s="104"/>
      <c r="K44" s="507">
        <f t="shared" si="8"/>
        <v>0</v>
      </c>
      <c r="L44" s="103"/>
      <c r="M44" s="103"/>
      <c r="N44" s="103"/>
      <c r="O44" s="411"/>
      <c r="P44" s="405"/>
      <c r="Q44" s="508"/>
      <c r="S44" s="377"/>
    </row>
    <row r="45" spans="2:19" ht="13.8" x14ac:dyDescent="0.25">
      <c r="B45" s="380">
        <f t="shared" si="9"/>
        <v>7484</v>
      </c>
      <c r="D45" s="608"/>
      <c r="E45" s="1">
        <v>7484</v>
      </c>
      <c r="F45" s="381" t="s">
        <v>47</v>
      </c>
      <c r="G45" s="102"/>
      <c r="H45" s="103"/>
      <c r="I45" s="488">
        <f t="shared" si="7"/>
        <v>0</v>
      </c>
      <c r="J45" s="104"/>
      <c r="K45" s="507">
        <f t="shared" si="8"/>
        <v>0</v>
      </c>
      <c r="L45" s="103"/>
      <c r="M45" s="103"/>
      <c r="N45" s="103"/>
      <c r="O45" s="411"/>
      <c r="P45" s="405"/>
      <c r="Q45" s="508"/>
      <c r="S45" s="377"/>
    </row>
    <row r="46" spans="2:19" thickBot="1" x14ac:dyDescent="0.3">
      <c r="B46" s="380">
        <f t="shared" si="9"/>
        <v>7488</v>
      </c>
      <c r="D46" s="609"/>
      <c r="E46" s="440">
        <v>7488</v>
      </c>
      <c r="F46" s="500" t="s">
        <v>48</v>
      </c>
      <c r="G46" s="490"/>
      <c r="H46" s="491"/>
      <c r="I46" s="492">
        <f t="shared" si="7"/>
        <v>0</v>
      </c>
      <c r="J46" s="104"/>
      <c r="K46" s="509">
        <f t="shared" si="8"/>
        <v>0</v>
      </c>
      <c r="L46" s="491"/>
      <c r="M46" s="491"/>
      <c r="N46" s="491"/>
      <c r="O46" s="510"/>
      <c r="P46" s="511"/>
      <c r="Q46" s="512"/>
      <c r="S46" s="377"/>
    </row>
    <row r="47" spans="2:19" ht="20.399999999999999" x14ac:dyDescent="0.25">
      <c r="B47" s="380">
        <f t="shared" si="9"/>
        <v>751</v>
      </c>
      <c r="D47" s="607" t="s">
        <v>55</v>
      </c>
      <c r="E47" s="435">
        <v>751</v>
      </c>
      <c r="F47" s="498" t="s">
        <v>184</v>
      </c>
      <c r="G47" s="485"/>
      <c r="H47" s="486"/>
      <c r="I47" s="487">
        <f t="shared" ref="I47" si="10">G47+H47</f>
        <v>0</v>
      </c>
      <c r="J47" s="104"/>
      <c r="K47" s="503">
        <f t="shared" si="8"/>
        <v>0</v>
      </c>
      <c r="L47" s="521"/>
      <c r="M47" s="521"/>
      <c r="N47" s="522"/>
      <c r="O47" s="519"/>
      <c r="P47" s="523"/>
      <c r="Q47" s="524">
        <f>I47</f>
        <v>0</v>
      </c>
      <c r="S47" s="377"/>
    </row>
    <row r="48" spans="2:19" ht="13.8" x14ac:dyDescent="0.25">
      <c r="B48" s="380">
        <f t="shared" si="9"/>
        <v>7541</v>
      </c>
      <c r="D48" s="608"/>
      <c r="E48" s="1">
        <v>7541</v>
      </c>
      <c r="F48" s="381" t="s">
        <v>49</v>
      </c>
      <c r="G48" s="102">
        <v>9000</v>
      </c>
      <c r="H48" s="103"/>
      <c r="I48" s="488">
        <f t="shared" ref="I48:I51" si="11">G48+H48</f>
        <v>9000</v>
      </c>
      <c r="J48" s="104"/>
      <c r="K48" s="507">
        <f t="shared" si="8"/>
        <v>0</v>
      </c>
      <c r="L48" s="103"/>
      <c r="M48" s="103"/>
      <c r="N48" s="103"/>
      <c r="O48" s="411">
        <v>9000</v>
      </c>
      <c r="P48" s="405"/>
      <c r="Q48" s="508"/>
      <c r="S48" s="377"/>
    </row>
    <row r="49" spans="2:19" ht="13.8" x14ac:dyDescent="0.25">
      <c r="B49" s="380">
        <f t="shared" si="9"/>
        <v>7548</v>
      </c>
      <c r="D49" s="608"/>
      <c r="E49" s="1">
        <v>7548</v>
      </c>
      <c r="F49" s="381" t="s">
        <v>185</v>
      </c>
      <c r="G49" s="102"/>
      <c r="H49" s="103"/>
      <c r="I49" s="488">
        <f t="shared" si="11"/>
        <v>0</v>
      </c>
      <c r="J49" s="104"/>
      <c r="K49" s="507">
        <f t="shared" si="8"/>
        <v>0</v>
      </c>
      <c r="L49" s="103"/>
      <c r="M49" s="103"/>
      <c r="N49" s="103"/>
      <c r="O49" s="411"/>
      <c r="P49" s="405"/>
      <c r="Q49" s="508"/>
      <c r="S49" s="377"/>
    </row>
    <row r="50" spans="2:19" ht="13.8" x14ac:dyDescent="0.25">
      <c r="B50" s="380">
        <f t="shared" si="9"/>
        <v>755</v>
      </c>
      <c r="D50" s="608"/>
      <c r="E50" s="1">
        <v>755</v>
      </c>
      <c r="F50" s="381" t="s">
        <v>186</v>
      </c>
      <c r="G50" s="102"/>
      <c r="H50" s="103"/>
      <c r="I50" s="488">
        <f t="shared" si="11"/>
        <v>0</v>
      </c>
      <c r="J50" s="104"/>
      <c r="K50" s="507">
        <f t="shared" si="8"/>
        <v>0</v>
      </c>
      <c r="L50" s="103"/>
      <c r="M50" s="103"/>
      <c r="N50" s="103"/>
      <c r="O50" s="411"/>
      <c r="P50" s="405"/>
      <c r="Q50" s="508"/>
      <c r="S50" s="377"/>
    </row>
    <row r="51" spans="2:19" thickBot="1" x14ac:dyDescent="0.3">
      <c r="B51" s="380">
        <f t="shared" si="9"/>
        <v>758</v>
      </c>
      <c r="D51" s="609"/>
      <c r="E51" s="440">
        <v>758</v>
      </c>
      <c r="F51" s="500" t="s">
        <v>187</v>
      </c>
      <c r="G51" s="490"/>
      <c r="H51" s="491"/>
      <c r="I51" s="492">
        <f t="shared" si="11"/>
        <v>0</v>
      </c>
      <c r="J51" s="104"/>
      <c r="K51" s="509">
        <f t="shared" si="8"/>
        <v>0</v>
      </c>
      <c r="L51" s="491"/>
      <c r="M51" s="491"/>
      <c r="N51" s="491"/>
      <c r="O51" s="510"/>
      <c r="P51" s="511"/>
      <c r="Q51" s="512"/>
      <c r="S51" s="377"/>
    </row>
    <row r="52" spans="2:19" ht="13.8" x14ac:dyDescent="0.25">
      <c r="B52" s="380">
        <f t="shared" si="9"/>
        <v>761</v>
      </c>
      <c r="D52" s="607" t="s">
        <v>56</v>
      </c>
      <c r="E52" s="435">
        <v>761</v>
      </c>
      <c r="F52" s="498" t="s">
        <v>188</v>
      </c>
      <c r="G52" s="485"/>
      <c r="H52" s="486"/>
      <c r="I52" s="487">
        <f t="shared" ref="I52:I58" si="12">G52+H52</f>
        <v>0</v>
      </c>
      <c r="J52" s="104"/>
      <c r="K52" s="503">
        <f t="shared" si="8"/>
        <v>0</v>
      </c>
      <c r="L52" s="521"/>
      <c r="M52" s="521"/>
      <c r="N52" s="522"/>
      <c r="O52" s="519"/>
      <c r="P52" s="523"/>
      <c r="Q52" s="524">
        <f t="shared" ref="Q52:Q58" si="13">I52</f>
        <v>0</v>
      </c>
      <c r="S52" s="377"/>
    </row>
    <row r="53" spans="2:19" ht="13.8" x14ac:dyDescent="0.25">
      <c r="B53" s="380">
        <f t="shared" si="9"/>
        <v>762</v>
      </c>
      <c r="D53" s="608"/>
      <c r="E53" s="1">
        <v>762</v>
      </c>
      <c r="F53" s="381" t="s">
        <v>189</v>
      </c>
      <c r="G53" s="102"/>
      <c r="H53" s="103"/>
      <c r="I53" s="488">
        <f t="shared" si="12"/>
        <v>0</v>
      </c>
      <c r="J53" s="104"/>
      <c r="K53" s="507">
        <f t="shared" si="8"/>
        <v>0</v>
      </c>
      <c r="L53" s="384"/>
      <c r="M53" s="384"/>
      <c r="N53" s="402"/>
      <c r="O53" s="412"/>
      <c r="P53" s="406"/>
      <c r="Q53" s="525">
        <f t="shared" si="13"/>
        <v>0</v>
      </c>
      <c r="S53" s="377"/>
    </row>
    <row r="54" spans="2:19" ht="13.8" x14ac:dyDescent="0.25">
      <c r="B54" s="380">
        <f t="shared" si="9"/>
        <v>764</v>
      </c>
      <c r="D54" s="608"/>
      <c r="E54" s="1">
        <v>764</v>
      </c>
      <c r="F54" s="381" t="s">
        <v>190</v>
      </c>
      <c r="G54" s="102"/>
      <c r="H54" s="103"/>
      <c r="I54" s="488">
        <f t="shared" si="12"/>
        <v>0</v>
      </c>
      <c r="J54" s="104"/>
      <c r="K54" s="507">
        <f t="shared" si="8"/>
        <v>0</v>
      </c>
      <c r="L54" s="384"/>
      <c r="M54" s="384"/>
      <c r="N54" s="402"/>
      <c r="O54" s="412"/>
      <c r="P54" s="406"/>
      <c r="Q54" s="525">
        <f t="shared" si="13"/>
        <v>0</v>
      </c>
      <c r="S54" s="377"/>
    </row>
    <row r="55" spans="2:19" ht="13.8" x14ac:dyDescent="0.25">
      <c r="B55" s="380">
        <f t="shared" si="9"/>
        <v>765</v>
      </c>
      <c r="D55" s="608"/>
      <c r="E55" s="1">
        <v>765</v>
      </c>
      <c r="F55" s="381" t="s">
        <v>191</v>
      </c>
      <c r="G55" s="102"/>
      <c r="H55" s="103"/>
      <c r="I55" s="488">
        <f t="shared" si="12"/>
        <v>0</v>
      </c>
      <c r="J55" s="104"/>
      <c r="K55" s="507">
        <f t="shared" si="8"/>
        <v>0</v>
      </c>
      <c r="L55" s="384"/>
      <c r="M55" s="384"/>
      <c r="N55" s="402"/>
      <c r="O55" s="412"/>
      <c r="P55" s="406"/>
      <c r="Q55" s="525">
        <f t="shared" si="13"/>
        <v>0</v>
      </c>
      <c r="S55" s="377"/>
    </row>
    <row r="56" spans="2:19" ht="13.8" x14ac:dyDescent="0.25">
      <c r="B56" s="380">
        <f t="shared" si="9"/>
        <v>766</v>
      </c>
      <c r="D56" s="608"/>
      <c r="E56" s="1">
        <v>766</v>
      </c>
      <c r="F56" s="381" t="s">
        <v>192</v>
      </c>
      <c r="G56" s="102"/>
      <c r="H56" s="103"/>
      <c r="I56" s="488">
        <f t="shared" si="12"/>
        <v>0</v>
      </c>
      <c r="J56" s="104"/>
      <c r="K56" s="507">
        <f t="shared" si="8"/>
        <v>0</v>
      </c>
      <c r="L56" s="384"/>
      <c r="M56" s="384"/>
      <c r="N56" s="402"/>
      <c r="O56" s="412"/>
      <c r="P56" s="406"/>
      <c r="Q56" s="525">
        <f t="shared" si="13"/>
        <v>0</v>
      </c>
      <c r="S56" s="377"/>
    </row>
    <row r="57" spans="2:19" ht="13.8" x14ac:dyDescent="0.25">
      <c r="B57" s="380">
        <f t="shared" si="9"/>
        <v>767</v>
      </c>
      <c r="D57" s="608"/>
      <c r="E57" s="1">
        <v>767</v>
      </c>
      <c r="F57" s="381" t="s">
        <v>193</v>
      </c>
      <c r="G57" s="102"/>
      <c r="H57" s="103"/>
      <c r="I57" s="488">
        <f t="shared" si="12"/>
        <v>0</v>
      </c>
      <c r="J57" s="104"/>
      <c r="K57" s="507">
        <f t="shared" si="8"/>
        <v>0</v>
      </c>
      <c r="L57" s="384"/>
      <c r="M57" s="384"/>
      <c r="N57" s="402"/>
      <c r="O57" s="412"/>
      <c r="P57" s="406"/>
      <c r="Q57" s="525">
        <f t="shared" si="13"/>
        <v>0</v>
      </c>
      <c r="S57" s="377"/>
    </row>
    <row r="58" spans="2:19" thickBot="1" x14ac:dyDescent="0.3">
      <c r="B58" s="380">
        <f t="shared" si="9"/>
        <v>768</v>
      </c>
      <c r="D58" s="609"/>
      <c r="E58" s="440">
        <v>768</v>
      </c>
      <c r="F58" s="500" t="s">
        <v>194</v>
      </c>
      <c r="G58" s="490"/>
      <c r="H58" s="491"/>
      <c r="I58" s="492">
        <f t="shared" si="12"/>
        <v>0</v>
      </c>
      <c r="J58" s="104"/>
      <c r="K58" s="509">
        <f t="shared" si="8"/>
        <v>0</v>
      </c>
      <c r="L58" s="526"/>
      <c r="M58" s="526"/>
      <c r="N58" s="527"/>
      <c r="O58" s="520"/>
      <c r="P58" s="528"/>
      <c r="Q58" s="529">
        <f t="shared" si="13"/>
        <v>0</v>
      </c>
      <c r="S58" s="377"/>
    </row>
    <row r="59" spans="2:19" ht="13.8" x14ac:dyDescent="0.25">
      <c r="B59" s="380">
        <f t="shared" si="9"/>
        <v>772</v>
      </c>
      <c r="D59" s="607" t="s">
        <v>57</v>
      </c>
      <c r="E59" s="435">
        <v>772</v>
      </c>
      <c r="F59" s="498" t="s">
        <v>50</v>
      </c>
      <c r="G59" s="485"/>
      <c r="H59" s="486"/>
      <c r="I59" s="487">
        <f t="shared" ref="I59:I61" si="14">G59+H59</f>
        <v>0</v>
      </c>
      <c r="J59" s="104"/>
      <c r="K59" s="503">
        <f t="shared" si="8"/>
        <v>0</v>
      </c>
      <c r="L59" s="486"/>
      <c r="M59" s="486"/>
      <c r="N59" s="486"/>
      <c r="O59" s="504"/>
      <c r="P59" s="505"/>
      <c r="Q59" s="506"/>
      <c r="S59" s="377"/>
    </row>
    <row r="60" spans="2:19" ht="13.8" x14ac:dyDescent="0.25">
      <c r="B60" s="380">
        <f t="shared" si="9"/>
        <v>777</v>
      </c>
      <c r="D60" s="608"/>
      <c r="E60" s="1">
        <v>777</v>
      </c>
      <c r="F60" s="381" t="s">
        <v>195</v>
      </c>
      <c r="G60" s="102"/>
      <c r="H60" s="103"/>
      <c r="I60" s="488">
        <f t="shared" si="14"/>
        <v>0</v>
      </c>
      <c r="J60" s="104"/>
      <c r="K60" s="507">
        <f t="shared" si="8"/>
        <v>0</v>
      </c>
      <c r="L60" s="384"/>
      <c r="M60" s="384"/>
      <c r="N60" s="402"/>
      <c r="O60" s="412"/>
      <c r="P60" s="406"/>
      <c r="Q60" s="525">
        <f t="shared" ref="Q60:Q65" si="15">I60</f>
        <v>0</v>
      </c>
      <c r="S60" s="377"/>
    </row>
    <row r="61" spans="2:19" thickBot="1" x14ac:dyDescent="0.3">
      <c r="B61" s="380" t="str">
        <f t="shared" si="9"/>
        <v>771+775+778</v>
      </c>
      <c r="D61" s="609"/>
      <c r="E61" s="440" t="s">
        <v>196</v>
      </c>
      <c r="F61" s="500" t="s">
        <v>51</v>
      </c>
      <c r="G61" s="490"/>
      <c r="H61" s="491"/>
      <c r="I61" s="492">
        <f t="shared" si="14"/>
        <v>0</v>
      </c>
      <c r="J61" s="104"/>
      <c r="K61" s="509">
        <f t="shared" si="8"/>
        <v>0</v>
      </c>
      <c r="L61" s="526"/>
      <c r="M61" s="526"/>
      <c r="N61" s="527"/>
      <c r="O61" s="520"/>
      <c r="P61" s="528"/>
      <c r="Q61" s="529">
        <f t="shared" si="15"/>
        <v>0</v>
      </c>
      <c r="S61" s="377"/>
    </row>
    <row r="62" spans="2:19" ht="20.399999999999999" x14ac:dyDescent="0.25">
      <c r="B62" s="380">
        <f t="shared" si="9"/>
        <v>781</v>
      </c>
      <c r="D62" s="607" t="s">
        <v>710</v>
      </c>
      <c r="E62" s="435">
        <v>781</v>
      </c>
      <c r="F62" s="498" t="s">
        <v>197</v>
      </c>
      <c r="G62" s="485"/>
      <c r="H62" s="486"/>
      <c r="I62" s="487">
        <f t="shared" ref="I62:I65" si="16">G62+H62</f>
        <v>0</v>
      </c>
      <c r="J62" s="104"/>
      <c r="K62" s="503">
        <f t="shared" si="8"/>
        <v>0</v>
      </c>
      <c r="L62" s="521"/>
      <c r="M62" s="521"/>
      <c r="N62" s="522"/>
      <c r="O62" s="519"/>
      <c r="P62" s="523"/>
      <c r="Q62" s="524">
        <f t="shared" si="15"/>
        <v>0</v>
      </c>
      <c r="S62" s="377"/>
    </row>
    <row r="63" spans="2:19" ht="13.8" x14ac:dyDescent="0.25">
      <c r="B63" s="380">
        <f t="shared" si="9"/>
        <v>786</v>
      </c>
      <c r="D63" s="608"/>
      <c r="E63" s="1">
        <v>786</v>
      </c>
      <c r="F63" s="381" t="s">
        <v>198</v>
      </c>
      <c r="G63" s="102"/>
      <c r="H63" s="103"/>
      <c r="I63" s="488">
        <f t="shared" si="16"/>
        <v>0</v>
      </c>
      <c r="J63" s="104"/>
      <c r="K63" s="507">
        <f t="shared" si="8"/>
        <v>0</v>
      </c>
      <c r="L63" s="384"/>
      <c r="M63" s="384"/>
      <c r="N63" s="402"/>
      <c r="O63" s="412"/>
      <c r="P63" s="406"/>
      <c r="Q63" s="525">
        <f t="shared" si="15"/>
        <v>0</v>
      </c>
      <c r="S63" s="377"/>
    </row>
    <row r="64" spans="2:19" ht="13.8" x14ac:dyDescent="0.25">
      <c r="B64" s="380">
        <f t="shared" si="9"/>
        <v>787</v>
      </c>
      <c r="D64" s="608"/>
      <c r="E64" s="1">
        <v>787</v>
      </c>
      <c r="F64" s="381" t="s">
        <v>199</v>
      </c>
      <c r="G64" s="102"/>
      <c r="H64" s="103"/>
      <c r="I64" s="488">
        <f t="shared" si="16"/>
        <v>0</v>
      </c>
      <c r="J64" s="104"/>
      <c r="K64" s="507">
        <f t="shared" si="8"/>
        <v>0</v>
      </c>
      <c r="L64" s="384"/>
      <c r="M64" s="384"/>
      <c r="N64" s="402"/>
      <c r="O64" s="412"/>
      <c r="P64" s="406"/>
      <c r="Q64" s="525">
        <f t="shared" si="15"/>
        <v>0</v>
      </c>
      <c r="S64" s="377"/>
    </row>
    <row r="65" spans="1:19" thickBot="1" x14ac:dyDescent="0.3">
      <c r="B65" s="380">
        <f t="shared" ref="B65:B68" si="17">E65</f>
        <v>789</v>
      </c>
      <c r="D65" s="609"/>
      <c r="E65" s="440">
        <v>789</v>
      </c>
      <c r="F65" s="500" t="s">
        <v>200</v>
      </c>
      <c r="G65" s="490"/>
      <c r="H65" s="491"/>
      <c r="I65" s="492">
        <f t="shared" si="16"/>
        <v>0</v>
      </c>
      <c r="J65" s="104"/>
      <c r="K65" s="509">
        <f t="shared" si="8"/>
        <v>0</v>
      </c>
      <c r="L65" s="526"/>
      <c r="M65" s="526"/>
      <c r="N65" s="527"/>
      <c r="O65" s="520"/>
      <c r="P65" s="528"/>
      <c r="Q65" s="529">
        <f t="shared" si="15"/>
        <v>0</v>
      </c>
      <c r="S65" s="377"/>
    </row>
    <row r="66" spans="1:19" ht="13.8" x14ac:dyDescent="0.25">
      <c r="B66" s="380">
        <f t="shared" si="17"/>
        <v>791</v>
      </c>
      <c r="D66" s="607" t="s">
        <v>58</v>
      </c>
      <c r="E66" s="435">
        <v>791</v>
      </c>
      <c r="F66" s="498" t="s">
        <v>183</v>
      </c>
      <c r="G66" s="501"/>
      <c r="H66" s="486"/>
      <c r="I66" s="487">
        <f t="shared" ref="I66:I68" si="18">G66+H66</f>
        <v>0</v>
      </c>
      <c r="J66" s="104"/>
      <c r="K66" s="503">
        <f t="shared" si="8"/>
        <v>0</v>
      </c>
      <c r="L66" s="486"/>
      <c r="M66" s="486"/>
      <c r="N66" s="486"/>
      <c r="O66" s="504"/>
      <c r="P66" s="505"/>
      <c r="Q66" s="506"/>
      <c r="S66" s="377"/>
    </row>
    <row r="67" spans="1:19" ht="13.8" x14ac:dyDescent="0.25">
      <c r="B67" s="380">
        <f t="shared" si="17"/>
        <v>796</v>
      </c>
      <c r="D67" s="608"/>
      <c r="E67" s="387">
        <v>796</v>
      </c>
      <c r="F67" s="381" t="s">
        <v>62</v>
      </c>
      <c r="G67" s="102"/>
      <c r="H67" s="103"/>
      <c r="I67" s="488">
        <f t="shared" si="18"/>
        <v>0</v>
      </c>
      <c r="J67" s="104"/>
      <c r="K67" s="507">
        <f t="shared" si="8"/>
        <v>0</v>
      </c>
      <c r="L67" s="384"/>
      <c r="M67" s="384"/>
      <c r="N67" s="402"/>
      <c r="O67" s="412"/>
      <c r="P67" s="406"/>
      <c r="Q67" s="525">
        <f>I67</f>
        <v>0</v>
      </c>
      <c r="S67" s="377"/>
    </row>
    <row r="68" spans="1:19" thickBot="1" x14ac:dyDescent="0.3">
      <c r="B68" s="380">
        <f t="shared" si="17"/>
        <v>797</v>
      </c>
      <c r="D68" s="609"/>
      <c r="E68" s="502">
        <v>797</v>
      </c>
      <c r="F68" s="500" t="s">
        <v>63</v>
      </c>
      <c r="G68" s="490"/>
      <c r="H68" s="491"/>
      <c r="I68" s="492">
        <f t="shared" si="18"/>
        <v>0</v>
      </c>
      <c r="J68" s="104"/>
      <c r="K68" s="509">
        <f t="shared" si="8"/>
        <v>0</v>
      </c>
      <c r="L68" s="526"/>
      <c r="M68" s="526"/>
      <c r="N68" s="527"/>
      <c r="O68" s="520"/>
      <c r="P68" s="528"/>
      <c r="Q68" s="529">
        <f>I68</f>
        <v>0</v>
      </c>
      <c r="S68" s="377"/>
    </row>
    <row r="69" spans="1:19" x14ac:dyDescent="0.3">
      <c r="B69" s="380" t="s">
        <v>60</v>
      </c>
      <c r="G69" s="105"/>
      <c r="H69" s="105"/>
      <c r="I69" s="105"/>
      <c r="J69" s="104"/>
      <c r="K69" s="386"/>
      <c r="L69" s="105"/>
      <c r="M69" s="105"/>
      <c r="N69" s="105"/>
      <c r="O69" s="413"/>
      <c r="P69" s="105"/>
      <c r="Q69" s="105"/>
      <c r="S69" s="377"/>
    </row>
    <row r="70" spans="1:19" thickBot="1" x14ac:dyDescent="0.3">
      <c r="B70" s="380" t="s">
        <v>60</v>
      </c>
      <c r="E70" s="197" t="s">
        <v>59</v>
      </c>
      <c r="F70" s="474"/>
      <c r="G70" s="475"/>
      <c r="H70" s="475"/>
      <c r="I70" s="475"/>
      <c r="J70" s="104"/>
      <c r="K70" s="476"/>
      <c r="L70" s="475"/>
      <c r="M70" s="475"/>
      <c r="N70" s="477"/>
      <c r="O70" s="478"/>
      <c r="P70" s="477"/>
      <c r="Q70" s="477"/>
      <c r="S70" s="377"/>
    </row>
    <row r="71" spans="1:19" thickBot="1" x14ac:dyDescent="0.3">
      <c r="B71" s="388" t="s">
        <v>61</v>
      </c>
      <c r="E71" s="389" t="s">
        <v>716</v>
      </c>
      <c r="F71" s="381" t="s">
        <v>202</v>
      </c>
      <c r="G71" s="102"/>
      <c r="H71" s="103"/>
      <c r="I71" s="382">
        <f t="shared" ref="I71" si="19">G71+H71</f>
        <v>0</v>
      </c>
      <c r="J71" s="104"/>
      <c r="K71" s="383">
        <f>I71-SUM(L71:Q71)</f>
        <v>0</v>
      </c>
      <c r="L71" s="384"/>
      <c r="M71" s="384"/>
      <c r="N71" s="402"/>
      <c r="O71" s="412"/>
      <c r="P71" s="406"/>
      <c r="Q71" s="398">
        <f>I71</f>
        <v>0</v>
      </c>
      <c r="R71" s="390"/>
      <c r="S71" s="391"/>
    </row>
    <row r="72" spans="1:19" s="392" customFormat="1" ht="10.199999999999999" x14ac:dyDescent="0.3">
      <c r="A72" s="18" t="s">
        <v>240</v>
      </c>
      <c r="D72" s="483"/>
      <c r="G72" s="393"/>
      <c r="H72" s="393"/>
      <c r="I72" s="393"/>
      <c r="J72" s="104"/>
      <c r="K72" s="394"/>
      <c r="L72" s="393"/>
      <c r="M72" s="393"/>
      <c r="N72" s="393"/>
      <c r="O72" s="414"/>
      <c r="P72" s="393"/>
      <c r="Q72" s="393"/>
    </row>
    <row r="73" spans="1:19" s="392" customFormat="1" ht="25.95" customHeight="1" thickBot="1" x14ac:dyDescent="0.35">
      <c r="D73" s="483"/>
      <c r="E73" s="219"/>
      <c r="F73" s="219" t="s">
        <v>552</v>
      </c>
      <c r="G73" s="395">
        <f>SUM(G6:G71)</f>
        <v>597700</v>
      </c>
      <c r="H73" s="395">
        <f>SUM(H6:H71)</f>
        <v>0</v>
      </c>
      <c r="I73" s="395">
        <f>SUM(I6:I71)</f>
        <v>597700</v>
      </c>
      <c r="J73" s="104"/>
      <c r="K73" s="395">
        <f t="shared" ref="K73:Q73" si="20">SUM(K6:K71)</f>
        <v>0</v>
      </c>
      <c r="L73" s="395">
        <f t="shared" si="20"/>
        <v>588700</v>
      </c>
      <c r="M73" s="395">
        <f t="shared" si="20"/>
        <v>0</v>
      </c>
      <c r="N73" s="403">
        <f t="shared" si="20"/>
        <v>0</v>
      </c>
      <c r="O73" s="415">
        <f t="shared" si="20"/>
        <v>9000</v>
      </c>
      <c r="P73" s="407">
        <f t="shared" si="20"/>
        <v>0</v>
      </c>
      <c r="Q73" s="395">
        <f t="shared" si="20"/>
        <v>0</v>
      </c>
    </row>
    <row r="74" spans="1:19" s="392" customFormat="1" ht="10.8" thickTop="1" x14ac:dyDescent="0.3">
      <c r="D74" s="483"/>
      <c r="J74" s="104"/>
      <c r="K74" s="396"/>
    </row>
    <row r="75" spans="1:19" x14ac:dyDescent="0.3">
      <c r="J75" s="104"/>
    </row>
    <row r="76" spans="1:19" s="392" customFormat="1" ht="25.95" customHeight="1" x14ac:dyDescent="0.25">
      <c r="D76" s="483"/>
      <c r="F76" s="399" t="s">
        <v>676</v>
      </c>
      <c r="G76" s="34"/>
      <c r="H76" s="34"/>
      <c r="I76" s="34"/>
      <c r="J76" s="393"/>
      <c r="K76" s="393"/>
      <c r="L76" s="400">
        <f>SUM('1. DA'!E31:E35)</f>
        <v>17820</v>
      </c>
      <c r="M76" s="400">
        <f>+'1. DA'!E36</f>
        <v>200</v>
      </c>
      <c r="N76" s="34"/>
      <c r="O76" s="34"/>
      <c r="P76" s="34"/>
      <c r="Q76" s="34"/>
    </row>
    <row r="77" spans="1:19" s="392" customFormat="1" ht="25.95" customHeight="1" x14ac:dyDescent="0.25">
      <c r="D77" s="483"/>
      <c r="F77" s="399" t="s">
        <v>677</v>
      </c>
      <c r="G77" s="34"/>
      <c r="H77" s="34"/>
      <c r="I77" s="34"/>
      <c r="J77" s="393"/>
      <c r="K77" s="393"/>
      <c r="L77" s="401">
        <f>IF(L76&lt;&gt;0,L73/L76,0)</f>
        <v>33.035914702581373</v>
      </c>
      <c r="M77" s="401">
        <f>IF(M76&lt;&gt;0,M73/M76,0)</f>
        <v>0</v>
      </c>
      <c r="N77" s="34"/>
      <c r="O77" s="34"/>
      <c r="P77" s="34"/>
      <c r="Q77" s="34"/>
    </row>
  </sheetData>
  <sheetProtection sheet="1" selectLockedCells="1"/>
  <autoFilter ref="E3:Q74" xr:uid="{8CB65A9D-F4F9-4FDA-B07F-22971A8CB311}"/>
  <mergeCells count="11">
    <mergeCell ref="E37:E43"/>
    <mergeCell ref="E1:Q1"/>
    <mergeCell ref="D3:E3"/>
    <mergeCell ref="D6:D29"/>
    <mergeCell ref="D31:D36"/>
    <mergeCell ref="D37:D46"/>
    <mergeCell ref="D47:D51"/>
    <mergeCell ref="D52:D58"/>
    <mergeCell ref="D59:D61"/>
    <mergeCell ref="D62:D65"/>
    <mergeCell ref="D66:D68"/>
  </mergeCells>
  <conditionalFormatting sqref="J2:J75 M27:P27 O31:O36 L47:P47 L52:P58 L60:P65 L67:P68 L71:P71 G72:Q72 G74:Q74">
    <cfRule type="cellIs" dxfId="108" priority="20" stopIfTrue="1" operator="lessThan">
      <formula>0</formula>
    </cfRule>
  </conditionalFormatting>
  <conditionalFormatting sqref="J76:K77">
    <cfRule type="cellIs" dxfId="107" priority="5" stopIfTrue="1" operator="lessThan">
      <formula>0</formula>
    </cfRule>
  </conditionalFormatting>
  <conditionalFormatting sqref="K6:K68 H73">
    <cfRule type="cellIs" dxfId="106" priority="3" operator="notEqual">
      <formula>0</formula>
    </cfRule>
  </conditionalFormatting>
  <conditionalFormatting sqref="K71 K73">
    <cfRule type="cellIs" dxfId="105" priority="4" operator="notEqual">
      <formula>0</formula>
    </cfRule>
  </conditionalFormatting>
  <conditionalFormatting sqref="S2">
    <cfRule type="cellIs" dxfId="104" priority="12" stopIfTrue="1" operator="equal">
      <formula>"OK"</formula>
    </cfRule>
    <cfRule type="cellIs" dxfId="103" priority="13" stopIfTrue="1" operator="notEqual">
      <formula>"OK"</formula>
    </cfRule>
  </conditionalFormatting>
  <dataValidations count="1">
    <dataValidation type="decimal" allowBlank="1" showInputMessage="1" showErrorMessage="1" sqref="G71:H71 G73:I73 R71 G70:I70 G6:H68 L6:Q46 L71:P71 L59:Q59 L48:Q51 L60:P65 L52:P58 K70:Q70 L76:M77 K73:Q73 L47:P47 L66:Q66 L67:P68" xr:uid="{8363F085-FD99-4476-B6BD-F0C49776C1F9}">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26" fitToHeight="5" orientation="portrait" r:id="rId1"/>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308F-D993-459B-B57F-47307785A5C0}">
  <sheetPr codeName="Feuil4">
    <tabColor theme="9"/>
    <pageSetUpPr fitToPage="1"/>
  </sheetPr>
  <dimension ref="A1:J38"/>
  <sheetViews>
    <sheetView showGridLines="0" topLeftCell="B1" zoomScale="99" zoomScaleNormal="115" workbookViewId="0">
      <selection activeCell="J4" sqref="J4"/>
    </sheetView>
  </sheetViews>
  <sheetFormatPr baseColWidth="10" defaultColWidth="11.5546875" defaultRowHeight="13.8" x14ac:dyDescent="0.25"/>
  <cols>
    <col min="1" max="1" width="0" style="34" hidden="1" customWidth="1"/>
    <col min="2" max="2" width="19.5546875" style="34" customWidth="1"/>
    <col min="3" max="3" width="30" style="34" customWidth="1"/>
    <col min="4" max="4" width="18.109375" style="34" customWidth="1"/>
    <col min="5" max="6" width="15.6640625" style="34" customWidth="1"/>
    <col min="7" max="8" width="15.88671875" style="34" customWidth="1"/>
    <col min="9" max="9" width="2.6640625" style="34" customWidth="1"/>
    <col min="10" max="10" width="23.44140625" style="34" customWidth="1"/>
    <col min="11" max="11" width="15.88671875" style="34" customWidth="1"/>
    <col min="12" max="16384" width="11.5546875" style="34"/>
  </cols>
  <sheetData>
    <row r="1" spans="1:10" ht="27" customHeight="1" thickBot="1" x14ac:dyDescent="0.3">
      <c r="B1" s="613" t="s">
        <v>668</v>
      </c>
      <c r="C1" s="614"/>
      <c r="D1" s="614"/>
      <c r="E1" s="614"/>
      <c r="F1" s="614"/>
      <c r="G1" s="614"/>
      <c r="H1" s="615"/>
      <c r="J1" s="425" t="s">
        <v>684</v>
      </c>
    </row>
    <row r="2" spans="1:10" ht="14.4" thickBot="1" x14ac:dyDescent="0.3">
      <c r="B2" s="5"/>
      <c r="C2" s="6"/>
      <c r="D2" s="7"/>
      <c r="E2" s="8"/>
      <c r="F2" s="9"/>
      <c r="G2" s="9"/>
      <c r="H2" s="8"/>
      <c r="I2" s="8"/>
      <c r="J2" s="426" t="str">
        <f>IF(AND(G24="OK",G25="OK",G26="OK",G27="OK"),"OK","Incomplet")</f>
        <v>OK</v>
      </c>
    </row>
    <row r="3" spans="1:10" ht="25.8" customHeight="1" thickBot="1" x14ac:dyDescent="0.3">
      <c r="B3" s="616" t="s">
        <v>64</v>
      </c>
      <c r="C3" s="617" t="s">
        <v>65</v>
      </c>
      <c r="D3" s="618" t="s">
        <v>66</v>
      </c>
      <c r="E3" s="620" t="s">
        <v>67</v>
      </c>
      <c r="F3" s="621"/>
      <c r="G3" s="620" t="s">
        <v>68</v>
      </c>
      <c r="H3" s="621"/>
      <c r="J3" s="432" t="s">
        <v>656</v>
      </c>
    </row>
    <row r="4" spans="1:10" ht="31.2" thickBot="1" x14ac:dyDescent="0.3">
      <c r="B4" s="616"/>
      <c r="C4" s="617"/>
      <c r="D4" s="619"/>
      <c r="E4" s="10" t="s">
        <v>69</v>
      </c>
      <c r="F4" s="10" t="s">
        <v>70</v>
      </c>
      <c r="G4" s="10" t="s">
        <v>71</v>
      </c>
      <c r="H4" s="11" t="s">
        <v>262</v>
      </c>
      <c r="J4" s="418"/>
    </row>
    <row r="5" spans="1:10" ht="14.4" hidden="1" thickBot="1" x14ac:dyDescent="0.3">
      <c r="B5" s="12" t="s">
        <v>72</v>
      </c>
      <c r="C5" s="13" t="s">
        <v>73</v>
      </c>
      <c r="D5" s="13" t="s">
        <v>74</v>
      </c>
      <c r="E5" s="13" t="s">
        <v>75</v>
      </c>
      <c r="F5" s="13" t="s">
        <v>76</v>
      </c>
      <c r="G5" s="13" t="s">
        <v>77</v>
      </c>
      <c r="H5" s="14" t="s">
        <v>78</v>
      </c>
      <c r="J5" s="419"/>
    </row>
    <row r="6" spans="1:10" ht="72.599999999999994" hidden="1" thickBot="1" x14ac:dyDescent="0.3">
      <c r="B6" s="15" t="s">
        <v>79</v>
      </c>
      <c r="C6" s="16" t="s">
        <v>80</v>
      </c>
      <c r="D6" s="16" t="s">
        <v>81</v>
      </c>
      <c r="E6" s="16" t="s">
        <v>81</v>
      </c>
      <c r="F6" s="16" t="s">
        <v>81</v>
      </c>
      <c r="G6" s="16" t="s">
        <v>81</v>
      </c>
      <c r="H6" s="17" t="s">
        <v>81</v>
      </c>
      <c r="J6" s="418"/>
    </row>
    <row r="7" spans="1:10" ht="25.95" customHeight="1" x14ac:dyDescent="0.25">
      <c r="A7" s="18" t="s">
        <v>241</v>
      </c>
      <c r="B7" s="137"/>
      <c r="C7" s="138"/>
      <c r="D7" s="141"/>
      <c r="E7" s="152"/>
      <c r="F7" s="142">
        <f t="shared" ref="F7:F16" si="0">ROUND(D7*E7,2)</f>
        <v>0</v>
      </c>
      <c r="G7" s="141"/>
      <c r="H7" s="143">
        <f t="shared" ref="H7:H16" si="1">G7-F7</f>
        <v>0</v>
      </c>
      <c r="J7" s="419"/>
    </row>
    <row r="8" spans="1:10" x14ac:dyDescent="0.25">
      <c r="B8" s="137"/>
      <c r="C8" s="138"/>
      <c r="D8" s="144"/>
      <c r="E8" s="153"/>
      <c r="F8" s="145">
        <f t="shared" si="0"/>
        <v>0</v>
      </c>
      <c r="G8" s="144"/>
      <c r="H8" s="143">
        <f t="shared" si="1"/>
        <v>0</v>
      </c>
      <c r="J8" s="419"/>
    </row>
    <row r="9" spans="1:10" x14ac:dyDescent="0.25">
      <c r="B9" s="137"/>
      <c r="C9" s="138"/>
      <c r="D9" s="144"/>
      <c r="E9" s="153"/>
      <c r="F9" s="145">
        <f t="shared" si="0"/>
        <v>0</v>
      </c>
      <c r="G9" s="144"/>
      <c r="H9" s="143">
        <f t="shared" si="1"/>
        <v>0</v>
      </c>
      <c r="J9" s="419"/>
    </row>
    <row r="10" spans="1:10" x14ac:dyDescent="0.25">
      <c r="B10" s="137"/>
      <c r="C10" s="138"/>
      <c r="D10" s="144"/>
      <c r="E10" s="153"/>
      <c r="F10" s="145">
        <f t="shared" si="0"/>
        <v>0</v>
      </c>
      <c r="G10" s="144"/>
      <c r="H10" s="143">
        <f t="shared" si="1"/>
        <v>0</v>
      </c>
      <c r="J10" s="419"/>
    </row>
    <row r="11" spans="1:10" x14ac:dyDescent="0.25">
      <c r="B11" s="137"/>
      <c r="C11" s="138"/>
      <c r="D11" s="146"/>
      <c r="E11" s="154"/>
      <c r="F11" s="147">
        <f t="shared" si="0"/>
        <v>0</v>
      </c>
      <c r="G11" s="146"/>
      <c r="H11" s="148">
        <f t="shared" si="1"/>
        <v>0</v>
      </c>
      <c r="J11" s="419"/>
    </row>
    <row r="12" spans="1:10" x14ac:dyDescent="0.25">
      <c r="B12" s="137"/>
      <c r="C12" s="138"/>
      <c r="D12" s="144"/>
      <c r="E12" s="153"/>
      <c r="F12" s="147">
        <f t="shared" si="0"/>
        <v>0</v>
      </c>
      <c r="G12" s="144"/>
      <c r="H12" s="148">
        <f t="shared" si="1"/>
        <v>0</v>
      </c>
      <c r="J12" s="419"/>
    </row>
    <row r="13" spans="1:10" x14ac:dyDescent="0.25">
      <c r="B13" s="137"/>
      <c r="C13" s="138"/>
      <c r="D13" s="146"/>
      <c r="E13" s="154"/>
      <c r="F13" s="147">
        <f t="shared" si="0"/>
        <v>0</v>
      </c>
      <c r="G13" s="146"/>
      <c r="H13" s="148">
        <f t="shared" si="1"/>
        <v>0</v>
      </c>
      <c r="J13" s="419"/>
    </row>
    <row r="14" spans="1:10" x14ac:dyDescent="0.25">
      <c r="B14" s="137"/>
      <c r="C14" s="138"/>
      <c r="D14" s="144"/>
      <c r="E14" s="153"/>
      <c r="F14" s="147">
        <f t="shared" si="0"/>
        <v>0</v>
      </c>
      <c r="G14" s="144"/>
      <c r="H14" s="148">
        <f t="shared" si="1"/>
        <v>0</v>
      </c>
      <c r="J14" s="419"/>
    </row>
    <row r="15" spans="1:10" x14ac:dyDescent="0.25">
      <c r="B15" s="137"/>
      <c r="C15" s="138"/>
      <c r="D15" s="146"/>
      <c r="E15" s="154"/>
      <c r="F15" s="147">
        <f t="shared" si="0"/>
        <v>0</v>
      </c>
      <c r="G15" s="146"/>
      <c r="H15" s="148">
        <f t="shared" si="1"/>
        <v>0</v>
      </c>
      <c r="J15" s="419"/>
    </row>
    <row r="16" spans="1:10" ht="14.4" thickBot="1" x14ac:dyDescent="0.3">
      <c r="A16" s="18" t="s">
        <v>240</v>
      </c>
      <c r="B16" s="139"/>
      <c r="C16" s="140"/>
      <c r="D16" s="149"/>
      <c r="E16" s="155"/>
      <c r="F16" s="150">
        <f t="shared" si="0"/>
        <v>0</v>
      </c>
      <c r="G16" s="149"/>
      <c r="H16" s="151">
        <f t="shared" si="1"/>
        <v>0</v>
      </c>
      <c r="J16" s="419"/>
    </row>
    <row r="17" spans="2:10" ht="14.4" thickBot="1" x14ac:dyDescent="0.3">
      <c r="B17" s="19"/>
      <c r="C17" s="20"/>
      <c r="D17" s="19"/>
      <c r="E17" s="21"/>
      <c r="F17" s="19"/>
      <c r="G17" s="19"/>
      <c r="H17" s="19"/>
      <c r="J17" s="419"/>
    </row>
    <row r="18" spans="2:10" ht="14.4" thickBot="1" x14ac:dyDescent="0.3">
      <c r="B18" s="22" t="s">
        <v>85</v>
      </c>
      <c r="C18" s="23"/>
      <c r="D18" s="168">
        <f>SUM(D7:D16)</f>
        <v>0</v>
      </c>
      <c r="E18" s="168"/>
      <c r="F18" s="168">
        <f t="shared" ref="F18:H18" si="2">SUM(F7:F16)</f>
        <v>0</v>
      </c>
      <c r="G18" s="168">
        <f t="shared" si="2"/>
        <v>0</v>
      </c>
      <c r="H18" s="169">
        <f t="shared" si="2"/>
        <v>0</v>
      </c>
      <c r="J18" s="420"/>
    </row>
    <row r="19" spans="2:10" x14ac:dyDescent="0.25">
      <c r="D19" s="105"/>
      <c r="E19" s="105"/>
      <c r="F19" s="105"/>
      <c r="G19" s="105"/>
      <c r="H19" s="105"/>
      <c r="I19" s="105"/>
      <c r="J19" s="420"/>
    </row>
    <row r="20" spans="2:10" x14ac:dyDescent="0.25">
      <c r="D20" s="105"/>
      <c r="E20" s="105"/>
      <c r="F20" s="105"/>
      <c r="G20" s="105"/>
      <c r="H20" s="105"/>
      <c r="I20" s="105"/>
      <c r="J20" s="421"/>
    </row>
    <row r="21" spans="2:10" x14ac:dyDescent="0.25">
      <c r="B21" s="24" t="s">
        <v>86</v>
      </c>
      <c r="C21" s="108"/>
      <c r="D21" s="109"/>
      <c r="E21" s="109"/>
      <c r="F21" s="109"/>
      <c r="G21" s="110"/>
      <c r="H21" s="110"/>
      <c r="I21" s="110"/>
      <c r="J21" s="421"/>
    </row>
    <row r="22" spans="2:10" ht="30.6" x14ac:dyDescent="0.25">
      <c r="B22" s="111"/>
      <c r="C22" s="111"/>
      <c r="D22" s="25" t="s">
        <v>87</v>
      </c>
      <c r="E22" s="26" t="s">
        <v>88</v>
      </c>
      <c r="F22" s="25" t="s">
        <v>89</v>
      </c>
      <c r="G22" s="27" t="s">
        <v>90</v>
      </c>
      <c r="H22" s="110"/>
      <c r="I22" s="110"/>
      <c r="J22" s="419"/>
    </row>
    <row r="23" spans="2:10" ht="23.4" customHeight="1" thickBot="1" x14ac:dyDescent="0.3">
      <c r="B23" s="28" t="s">
        <v>91</v>
      </c>
      <c r="C23" s="29"/>
      <c r="D23" s="109"/>
      <c r="E23" s="109"/>
      <c r="F23" s="109"/>
      <c r="G23" s="110"/>
      <c r="H23" s="110"/>
      <c r="J23" s="421"/>
    </row>
    <row r="24" spans="2:10" ht="15" thickTop="1" thickBot="1" x14ac:dyDescent="0.3">
      <c r="B24" s="1">
        <v>6121</v>
      </c>
      <c r="C24" s="3" t="s">
        <v>514</v>
      </c>
      <c r="D24" s="170">
        <f>'2. PC- Ch'!H37</f>
        <v>0</v>
      </c>
      <c r="E24" s="171">
        <f>SUMIF($B$7:$B$16,C24,$H$7:$H$16)</f>
        <v>0</v>
      </c>
      <c r="F24" s="170">
        <f>SUMIF($B$7:$B$16,C24,$F$7:$F$16)</f>
        <v>0</v>
      </c>
      <c r="G24" s="30" t="str">
        <f>IF(ROUND(E24+F24,0)&lt;&gt;ROUND(D24,0),D24-(E24+F24),"OK")</f>
        <v>OK</v>
      </c>
      <c r="H24" s="110"/>
      <c r="I24" s="110"/>
      <c r="J24" s="420"/>
    </row>
    <row r="25" spans="2:10" ht="15" thickTop="1" thickBot="1" x14ac:dyDescent="0.3">
      <c r="B25" s="3">
        <v>6122</v>
      </c>
      <c r="C25" s="31" t="s">
        <v>83</v>
      </c>
      <c r="D25" s="170">
        <f>'2. PC- Ch'!H38</f>
        <v>0</v>
      </c>
      <c r="E25" s="171">
        <f>SUMIF($B$7:$B$16,C25,$H$7:$H$16)</f>
        <v>0</v>
      </c>
      <c r="F25" s="170">
        <f>SUMIF($B$7:$B$16,C25,$F$7:$F$16)</f>
        <v>0</v>
      </c>
      <c r="G25" s="30" t="str">
        <f>IF(ROUND(E25+F25,0)&lt;&gt;ROUND(D25,0),D25-(E25+F25),"OK")</f>
        <v>OK</v>
      </c>
      <c r="H25" s="105"/>
      <c r="I25" s="105"/>
      <c r="J25" s="420"/>
    </row>
    <row r="26" spans="2:10" ht="15" thickTop="1" thickBot="1" x14ac:dyDescent="0.3">
      <c r="B26" s="3">
        <v>6123</v>
      </c>
      <c r="C26" s="31" t="s">
        <v>84</v>
      </c>
      <c r="D26" s="170">
        <f>'2. PC- Ch'!H39</f>
        <v>0</v>
      </c>
      <c r="E26" s="171">
        <f>SUMIF($B$7:$B$16,C26,$H$7:$H$16)</f>
        <v>0</v>
      </c>
      <c r="F26" s="170">
        <f>SUMIF($B$7:$B$16,C26,$F$7:$F$16)</f>
        <v>0</v>
      </c>
      <c r="G26" s="30" t="str">
        <f>IF(ROUND(E26+F26,0)&lt;&gt;ROUND(D26,0),D26-(E26+F26),"OK")</f>
        <v>OK</v>
      </c>
      <c r="H26" s="105"/>
      <c r="I26" s="105"/>
      <c r="J26" s="420"/>
    </row>
    <row r="27" spans="2:10" ht="15" thickTop="1" thickBot="1" x14ac:dyDescent="0.3">
      <c r="B27" s="32">
        <v>6125</v>
      </c>
      <c r="C27" s="32" t="s">
        <v>113</v>
      </c>
      <c r="D27" s="170">
        <f>'2. PC- Ch'!H40</f>
        <v>0</v>
      </c>
      <c r="E27" s="171">
        <f>SUMIF($B$7:$B$16,C27,$H$7:$H$16)</f>
        <v>0</v>
      </c>
      <c r="F27" s="170">
        <f>SUMIF($B$7:$B$16,C27,$F$7:$F$16)</f>
        <v>0</v>
      </c>
      <c r="G27" s="30" t="str">
        <f>IF(ROUND(E27+F27,0)&lt;&gt;ROUND(D27,0),D27-(E27+F27),"OK")</f>
        <v>OK</v>
      </c>
      <c r="H27" s="105"/>
      <c r="I27" s="105"/>
      <c r="J27" s="420"/>
    </row>
    <row r="28" spans="2:10" ht="15" thickTop="1" thickBot="1" x14ac:dyDescent="0.3">
      <c r="B28" s="45"/>
      <c r="C28" s="45"/>
      <c r="D28" s="177" t="s">
        <v>704</v>
      </c>
      <c r="E28" s="172">
        <f>SUM(E24:E27)-SUM('3.SA'!AG31,'3.SA'!AG32,'3.SA'!AG33,'3.SA'!AG34)</f>
        <v>0</v>
      </c>
      <c r="F28" s="172">
        <f>SUM(F24:F27)-SUM('3.SA'!W31,'3.SA'!AD31,'3.SA'!U32,'3.SA'!Y32,'3.SA'!AB32,'3.SA'!T33:AE33,'3.SA'!AF34)</f>
        <v>0</v>
      </c>
      <c r="G28" s="113" t="str">
        <f>IF(COUNTIF(G24:G27,"&lt;&gt;OK")&gt;0,"A vérifier","OK")</f>
        <v>OK</v>
      </c>
      <c r="J28" s="424"/>
    </row>
    <row r="29" spans="2:10" x14ac:dyDescent="0.25">
      <c r="B29" s="45"/>
      <c r="C29" s="45"/>
    </row>
    <row r="30" spans="2:10" x14ac:dyDescent="0.25">
      <c r="B30" s="45"/>
      <c r="C30" s="45"/>
    </row>
    <row r="31" spans="2:10" x14ac:dyDescent="0.25">
      <c r="B31" s="45"/>
      <c r="C31" s="45"/>
    </row>
    <row r="32" spans="2:10" x14ac:dyDescent="0.25">
      <c r="B32" s="111"/>
      <c r="C32" s="107"/>
    </row>
    <row r="33" spans="2:7" x14ac:dyDescent="0.25">
      <c r="B33" s="111"/>
      <c r="C33" s="107"/>
      <c r="D33" s="107"/>
      <c r="E33" s="107"/>
      <c r="F33" s="107"/>
      <c r="G33" s="107"/>
    </row>
    <row r="34" spans="2:7" x14ac:dyDescent="0.25">
      <c r="B34" s="111"/>
      <c r="C34" s="107"/>
      <c r="D34" s="107"/>
      <c r="E34" s="107"/>
      <c r="F34" s="107"/>
      <c r="G34" s="107"/>
    </row>
    <row r="35" spans="2:7" x14ac:dyDescent="0.25">
      <c r="B35" s="111"/>
      <c r="C35" s="107"/>
      <c r="D35" s="107"/>
      <c r="E35" s="107"/>
      <c r="F35" s="107"/>
      <c r="G35" s="107"/>
    </row>
    <row r="36" spans="2:7" x14ac:dyDescent="0.25">
      <c r="B36" s="111"/>
      <c r="C36" s="107"/>
      <c r="D36" s="107"/>
      <c r="E36" s="107"/>
      <c r="F36" s="107"/>
      <c r="G36" s="107"/>
    </row>
    <row r="37" spans="2:7" x14ac:dyDescent="0.25">
      <c r="B37" s="111"/>
      <c r="C37" s="107"/>
      <c r="D37" s="107"/>
      <c r="E37" s="107"/>
      <c r="F37" s="107"/>
      <c r="G37" s="107"/>
    </row>
    <row r="38" spans="2:7" x14ac:dyDescent="0.25">
      <c r="B38" s="107"/>
      <c r="C38" s="107"/>
      <c r="D38" s="107"/>
      <c r="E38" s="107"/>
      <c r="F38" s="107"/>
      <c r="G38" s="107"/>
    </row>
  </sheetData>
  <sheetProtection sheet="1" selectLockedCells="1"/>
  <mergeCells count="6">
    <mergeCell ref="B1:H1"/>
    <mergeCell ref="B3:B4"/>
    <mergeCell ref="C3:C4"/>
    <mergeCell ref="D3:D4"/>
    <mergeCell ref="E3:F3"/>
    <mergeCell ref="G3:H3"/>
  </mergeCells>
  <conditionalFormatting sqref="D28">
    <cfRule type="cellIs" dxfId="102" priority="3" stopIfTrue="1" operator="equal">
      <formula>"OK"</formula>
    </cfRule>
    <cfRule type="cellIs" dxfId="101" priority="4" stopIfTrue="1" operator="equal">
      <formula>"A CORRIGER"</formula>
    </cfRule>
  </conditionalFormatting>
  <conditionalFormatting sqref="G28">
    <cfRule type="containsText" dxfId="100" priority="1" operator="containsText" text="OK">
      <formula>NOT(ISERROR(SEARCH("OK",G28)))</formula>
    </cfRule>
    <cfRule type="containsText" dxfId="99" priority="2" operator="containsText" text="A vérifier">
      <formula>NOT(ISERROR(SEARCH("A vérifier",G28)))</formula>
    </cfRule>
  </conditionalFormatting>
  <conditionalFormatting sqref="J2">
    <cfRule type="cellIs" dxfId="98" priority="5" stopIfTrue="1" operator="equal">
      <formula>"Incomplet"</formula>
    </cfRule>
    <cfRule type="cellIs" dxfId="97" priority="6" stopIfTrue="1" operator="equal">
      <formula>"OK"</formula>
    </cfRule>
  </conditionalFormatting>
  <dataValidations count="2">
    <dataValidation type="list" allowBlank="1" showInputMessage="1" showErrorMessage="1" sqref="B983038:B983049 B917502:B917513 B851966:B851977 B786430:B786441 B720894:B720905 B655358:B655369 B589822:B589833 B524286:B524297 B458750:B458761 B393214:B393225 B327678:B327689 B262142:B262153 B196606:B196617 B131070:B131081 B65534:B65545" xr:uid="{D73DCDA2-6161-4011-94B5-036620232269}">
      <formula1>$B$32:$B$38</formula1>
    </dataValidation>
    <dataValidation type="list" allowBlank="1" showInputMessage="1" showErrorMessage="1" sqref="B7:B16" xr:uid="{A804DDF6-ED08-4D42-AD5F-21A41B22FE11}">
      <formula1>$C$24:$C$27</formula1>
    </dataValidation>
  </dataValidations>
  <printOptions horizontalCentered="1" verticalCentered="1"/>
  <pageMargins left="0.70866141732283472" right="0.70866141732283472" top="0.74803149606299213" bottom="0.74803149606299213" header="0.31496062992125984" footer="0.31496062992125984"/>
  <pageSetup paperSize="9" scale="45" fitToHeight="5" orientation="portrait"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8419-599F-47C6-B933-A5DA9125A8F6}">
  <sheetPr codeName="Feuil5">
    <tabColor theme="4"/>
    <pageSetUpPr fitToPage="1"/>
  </sheetPr>
  <dimension ref="A1:AM162"/>
  <sheetViews>
    <sheetView showGridLines="0" topLeftCell="F1" zoomScale="115" zoomScaleNormal="115" workbookViewId="0">
      <pane ySplit="4" topLeftCell="A12" activePane="bottomLeft" state="frozen"/>
      <selection activeCell="G1" sqref="G1"/>
      <selection pane="bottomLeft" activeCell="M8" sqref="M8"/>
    </sheetView>
  </sheetViews>
  <sheetFormatPr baseColWidth="10" defaultColWidth="11.5546875" defaultRowHeight="15" x14ac:dyDescent="0.25"/>
  <cols>
    <col min="1" max="1" width="1.6640625" style="178" hidden="1" customWidth="1"/>
    <col min="2" max="2" width="34.109375" style="178" hidden="1" customWidth="1"/>
    <col min="3" max="3" width="7.77734375" style="179" hidden="1" customWidth="1"/>
    <col min="4" max="4" width="3.33203125" style="178" hidden="1" customWidth="1"/>
    <col min="5" max="5" width="7.88671875" style="179" hidden="1" customWidth="1"/>
    <col min="6" max="6" width="16.33203125" style="179" customWidth="1"/>
    <col min="7" max="7" width="12.109375" style="178" customWidth="1"/>
    <col min="8" max="8" width="37.5546875" style="178" customWidth="1"/>
    <col min="9" max="9" width="8.5546875" style="178" customWidth="1"/>
    <col min="10" max="10" width="9.109375" style="178" bestFit="1" customWidth="1"/>
    <col min="11" max="11" width="8.109375" style="178" bestFit="1" customWidth="1"/>
    <col min="12" max="12" width="2.5546875" style="178" bestFit="1" customWidth="1"/>
    <col min="13" max="13" width="17.109375" style="178" bestFit="1" customWidth="1"/>
    <col min="14" max="14" width="13.88671875" style="178" bestFit="1" customWidth="1"/>
    <col min="15" max="15" width="13" style="178" bestFit="1" customWidth="1"/>
    <col min="16" max="16" width="12.44140625" style="178" bestFit="1" customWidth="1"/>
    <col min="17" max="17" width="15.109375" style="178" bestFit="1" customWidth="1"/>
    <col min="18" max="18" width="11.33203125" style="178" bestFit="1" customWidth="1"/>
    <col min="19" max="19" width="14" style="178" bestFit="1" customWidth="1"/>
    <col min="20" max="20" width="33.5546875" style="178" bestFit="1" customWidth="1"/>
    <col min="21" max="21" width="12.33203125" style="178" bestFit="1" customWidth="1"/>
    <col min="22" max="22" width="12.88671875" style="178" bestFit="1" customWidth="1"/>
    <col min="23" max="23" width="13.77734375" style="178" bestFit="1" customWidth="1"/>
    <col min="24" max="24" width="15.21875" style="178" bestFit="1" customWidth="1"/>
    <col min="25" max="25" width="10.6640625" style="178" bestFit="1" customWidth="1"/>
    <col min="26" max="26" width="11.88671875" style="178" bestFit="1" customWidth="1"/>
    <col min="27" max="27" width="9.44140625" style="178" bestFit="1" customWidth="1"/>
    <col min="28" max="28" width="11.77734375" style="178" bestFit="1" customWidth="1"/>
    <col min="29" max="29" width="10.5546875" style="178" bestFit="1" customWidth="1"/>
    <col min="30" max="30" width="7.77734375" style="178" bestFit="1" customWidth="1"/>
    <col min="31" max="31" width="9.44140625" style="178" bestFit="1" customWidth="1"/>
    <col min="32" max="32" width="9.33203125" style="178" bestFit="1" customWidth="1"/>
    <col min="33" max="33" width="10" style="178" bestFit="1" customWidth="1"/>
    <col min="34" max="34" width="23.21875" style="178" bestFit="1" customWidth="1"/>
    <col min="35" max="35" width="2.77734375" style="178" customWidth="1"/>
    <col min="36" max="36" width="14.5546875" style="178" bestFit="1" customWidth="1"/>
    <col min="37" max="38" width="11.5546875" style="178"/>
    <col min="39" max="39" width="4.109375" style="178" bestFit="1" customWidth="1"/>
    <col min="40" max="16384" width="11.5546875" style="178"/>
  </cols>
  <sheetData>
    <row r="1" spans="1:39" s="181" customFormat="1" ht="25.95" customHeight="1" thickBot="1" x14ac:dyDescent="0.3">
      <c r="A1" s="178"/>
      <c r="B1" s="178"/>
      <c r="C1" s="179"/>
      <c r="D1" s="178"/>
      <c r="E1" s="241"/>
      <c r="F1" s="179"/>
      <c r="G1" s="579" t="s">
        <v>664</v>
      </c>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1"/>
      <c r="AI1" s="178"/>
      <c r="AJ1" s="427" t="s">
        <v>655</v>
      </c>
      <c r="AK1" s="180"/>
    </row>
    <row r="2" spans="1:39" ht="6" customHeight="1" thickBot="1" x14ac:dyDescent="0.3"/>
    <row r="3" spans="1:39" ht="33" customHeight="1" thickBot="1" x14ac:dyDescent="0.3">
      <c r="B3" s="628" t="s">
        <v>204</v>
      </c>
      <c r="C3" s="182" t="s">
        <v>243</v>
      </c>
      <c r="E3" s="630" t="s">
        <v>130</v>
      </c>
      <c r="F3" s="632" t="s">
        <v>15</v>
      </c>
      <c r="G3" s="632"/>
      <c r="H3" s="632" t="s">
        <v>16</v>
      </c>
      <c r="I3" s="183"/>
      <c r="J3" s="646" t="s">
        <v>118</v>
      </c>
      <c r="K3" s="661" t="s">
        <v>119</v>
      </c>
      <c r="L3" s="58"/>
      <c r="M3" s="640" t="s">
        <v>341</v>
      </c>
      <c r="N3" s="653" t="s">
        <v>97</v>
      </c>
      <c r="O3" s="654"/>
      <c r="P3" s="654"/>
      <c r="Q3" s="654"/>
      <c r="R3" s="654"/>
      <c r="S3" s="655"/>
      <c r="T3" s="656" t="s">
        <v>342</v>
      </c>
      <c r="U3" s="648" t="s">
        <v>343</v>
      </c>
      <c r="V3" s="649"/>
      <c r="W3" s="649"/>
      <c r="X3" s="649"/>
      <c r="Y3" s="650" t="s">
        <v>340</v>
      </c>
      <c r="Z3" s="651"/>
      <c r="AA3" s="652"/>
      <c r="AB3" s="658" t="s">
        <v>260</v>
      </c>
      <c r="AC3" s="659"/>
      <c r="AD3" s="659"/>
      <c r="AE3" s="660"/>
      <c r="AF3" s="644" t="s">
        <v>113</v>
      </c>
      <c r="AG3" s="642" t="s">
        <v>111</v>
      </c>
      <c r="AH3" s="638" t="s">
        <v>114</v>
      </c>
      <c r="AJ3" s="428" t="str">
        <f>IF(AND(ISNA(MATCH("ECART",E:E,0)),ISNA(MATCH("ERREUR",E:E,0))),IF(ISNA(MATCH("OK",E:E,0)),"VIDE","OK"),"Incomplet")</f>
        <v>OK</v>
      </c>
    </row>
    <row r="4" spans="1:39" ht="67.2" customHeight="1" thickBot="1" x14ac:dyDescent="0.3">
      <c r="B4" s="629"/>
      <c r="C4" s="182"/>
      <c r="E4" s="631"/>
      <c r="F4" s="633"/>
      <c r="G4" s="633"/>
      <c r="H4" s="633"/>
      <c r="I4" s="184"/>
      <c r="J4" s="647"/>
      <c r="K4" s="662"/>
      <c r="L4" s="58"/>
      <c r="M4" s="641"/>
      <c r="N4" s="554" t="s">
        <v>344</v>
      </c>
      <c r="O4" s="555" t="s">
        <v>345</v>
      </c>
      <c r="P4" s="185" t="s">
        <v>273</v>
      </c>
      <c r="Q4" s="185" t="s">
        <v>274</v>
      </c>
      <c r="R4" s="185" t="s">
        <v>275</v>
      </c>
      <c r="S4" s="185" t="s">
        <v>261</v>
      </c>
      <c r="T4" s="657"/>
      <c r="U4" s="186" t="s">
        <v>276</v>
      </c>
      <c r="V4" s="186" t="s">
        <v>277</v>
      </c>
      <c r="W4" s="186" t="s">
        <v>337</v>
      </c>
      <c r="X4" s="187" t="s">
        <v>339</v>
      </c>
      <c r="Y4" s="188" t="s">
        <v>83</v>
      </c>
      <c r="Z4" s="189" t="s">
        <v>278</v>
      </c>
      <c r="AA4" s="188" t="s">
        <v>338</v>
      </c>
      <c r="AB4" s="190" t="s">
        <v>657</v>
      </c>
      <c r="AC4" s="190" t="s">
        <v>239</v>
      </c>
      <c r="AD4" s="190" t="s">
        <v>115</v>
      </c>
      <c r="AE4" s="190" t="s">
        <v>112</v>
      </c>
      <c r="AF4" s="645"/>
      <c r="AG4" s="643"/>
      <c r="AH4" s="639"/>
      <c r="AJ4" s="429" t="str">
        <f>IF(COUNTIF(M8:AH157,"&lt;0")&gt;0,"Valeur à contrôler","OK")</f>
        <v>OK</v>
      </c>
    </row>
    <row r="5" spans="1:39" ht="15" hidden="1" customHeight="1" x14ac:dyDescent="0.25">
      <c r="C5" s="182"/>
      <c r="I5" s="191" t="s">
        <v>370</v>
      </c>
      <c r="J5" s="192" t="s">
        <v>455</v>
      </c>
      <c r="K5" s="192" t="s">
        <v>456</v>
      </c>
      <c r="L5" s="58" t="s">
        <v>60</v>
      </c>
      <c r="M5" s="192" t="s">
        <v>457</v>
      </c>
      <c r="N5" s="58" t="s">
        <v>463</v>
      </c>
      <c r="O5" s="58" t="s">
        <v>464</v>
      </c>
      <c r="P5" s="58" t="s">
        <v>462</v>
      </c>
      <c r="Q5" s="58" t="s">
        <v>465</v>
      </c>
      <c r="R5" s="58" t="s">
        <v>466</v>
      </c>
      <c r="S5" s="58" t="s">
        <v>467</v>
      </c>
      <c r="T5" s="58" t="s">
        <v>468</v>
      </c>
      <c r="U5" s="58" t="s">
        <v>472</v>
      </c>
      <c r="V5" s="58" t="s">
        <v>473</v>
      </c>
      <c r="W5" s="58" t="s">
        <v>474</v>
      </c>
      <c r="X5" s="58" t="s">
        <v>475</v>
      </c>
      <c r="Y5" s="58" t="s">
        <v>469</v>
      </c>
      <c r="Z5" s="58" t="s">
        <v>470</v>
      </c>
      <c r="AA5" s="58" t="s">
        <v>471</v>
      </c>
      <c r="AB5" s="58" t="s">
        <v>476</v>
      </c>
      <c r="AC5" s="58" t="s">
        <v>477</v>
      </c>
      <c r="AD5" s="58" t="s">
        <v>478</v>
      </c>
      <c r="AE5" s="58" t="s">
        <v>479</v>
      </c>
      <c r="AF5" s="58" t="s">
        <v>246</v>
      </c>
      <c r="AG5" s="58" t="s">
        <v>480</v>
      </c>
      <c r="AH5" s="193" t="s">
        <v>481</v>
      </c>
      <c r="AJ5" s="194"/>
    </row>
    <row r="6" spans="1:39" ht="22.8" hidden="1" x14ac:dyDescent="0.4">
      <c r="B6" s="179"/>
      <c r="G6" s="195"/>
      <c r="I6" s="196" t="s">
        <v>60</v>
      </c>
      <c r="J6" s="58"/>
      <c r="K6" s="58"/>
      <c r="L6" s="58"/>
      <c r="M6" s="58"/>
      <c r="N6" s="58"/>
      <c r="O6" s="58"/>
      <c r="P6" s="58"/>
      <c r="Q6" s="58"/>
      <c r="R6" s="58"/>
      <c r="S6" s="58"/>
      <c r="T6" s="58"/>
      <c r="U6" s="58"/>
      <c r="V6" s="58"/>
      <c r="W6" s="58"/>
      <c r="X6" s="58"/>
      <c r="Y6" s="58"/>
      <c r="Z6" s="58"/>
      <c r="AA6" s="58"/>
      <c r="AB6" s="58"/>
      <c r="AC6" s="58"/>
      <c r="AD6" s="58"/>
      <c r="AE6" s="58"/>
      <c r="AF6" s="58"/>
      <c r="AG6" s="58"/>
      <c r="AH6" s="58"/>
      <c r="AJ6" s="194"/>
    </row>
    <row r="7" spans="1:39" ht="20.399999999999999" x14ac:dyDescent="0.25">
      <c r="A7" s="179">
        <v>0</v>
      </c>
      <c r="B7" s="179"/>
      <c r="G7" s="197" t="s">
        <v>17</v>
      </c>
      <c r="H7" s="198"/>
      <c r="I7" s="210" t="s">
        <v>60</v>
      </c>
      <c r="J7" s="211"/>
      <c r="K7" s="211"/>
      <c r="L7" s="58"/>
      <c r="M7" s="199"/>
      <c r="N7" s="199"/>
      <c r="O7" s="199"/>
      <c r="P7" s="199"/>
      <c r="Q7" s="199"/>
      <c r="R7" s="199"/>
      <c r="S7" s="199"/>
      <c r="T7" s="199"/>
      <c r="U7" s="199"/>
      <c r="V7" s="199"/>
      <c r="W7" s="199"/>
      <c r="X7" s="199"/>
      <c r="Y7" s="199"/>
      <c r="Z7" s="199"/>
      <c r="AA7" s="199"/>
      <c r="AB7" s="199"/>
      <c r="AC7" s="199"/>
      <c r="AD7" s="199"/>
      <c r="AE7" s="199"/>
      <c r="AF7" s="199"/>
      <c r="AG7" s="199"/>
      <c r="AH7" s="199"/>
      <c r="AJ7" s="433" t="s">
        <v>656</v>
      </c>
    </row>
    <row r="8" spans="1:39" ht="22.95" customHeight="1" x14ac:dyDescent="0.25">
      <c r="A8" s="179">
        <v>0</v>
      </c>
      <c r="B8" s="203" t="s">
        <v>206</v>
      </c>
      <c r="C8" s="179" t="s">
        <v>255</v>
      </c>
      <c r="E8" s="179" t="str">
        <f t="shared" ref="E8:E22" si="0">IF(OR(K8&lt;0,J8&lt;0,NOT(AM8)),"ERREUR",IF(J8=0,"",IF(K8=0,"OK","ECART")))</f>
        <v/>
      </c>
      <c r="F8" s="622" t="s">
        <v>701</v>
      </c>
      <c r="G8" s="204">
        <v>601</v>
      </c>
      <c r="H8" s="4" t="s">
        <v>547</v>
      </c>
      <c r="I8" s="4">
        <v>601</v>
      </c>
      <c r="J8" s="205">
        <f>SUM('2. PC- Ch'!H7:H10,'2. PC- Ch'!H18:H21)</f>
        <v>0</v>
      </c>
      <c r="K8" s="205">
        <f t="shared" ref="K8:K22" si="1">J8-SUM(M8:AH8)</f>
        <v>0</v>
      </c>
      <c r="L8" s="206"/>
      <c r="M8" s="101"/>
      <c r="N8" s="207"/>
      <c r="O8" s="207"/>
      <c r="P8" s="207"/>
      <c r="Q8" s="207"/>
      <c r="R8" s="207"/>
      <c r="S8" s="207"/>
      <c r="T8" s="207"/>
      <c r="U8" s="101"/>
      <c r="V8" s="101"/>
      <c r="W8" s="101"/>
      <c r="X8" s="101"/>
      <c r="Y8" s="101"/>
      <c r="Z8" s="101"/>
      <c r="AA8" s="101"/>
      <c r="AB8" s="101"/>
      <c r="AC8" s="101"/>
      <c r="AD8" s="101"/>
      <c r="AE8" s="101"/>
      <c r="AF8" s="207"/>
      <c r="AG8" s="207"/>
      <c r="AH8" s="207"/>
      <c r="AJ8" s="98"/>
      <c r="AM8" s="203" t="b">
        <f t="shared" ref="AM8:AM25" si="2">IF(ISBLANK(H8),"",AND(N8&gt;=-1,O8&gt;=-1,P8&gt;=-1,Q8&gt;=-1,R8&gt;=-1,S8&gt;=-1,T8&gt;=-1,U8&gt;=-1,V8&gt;=-1,X8&gt;=-1,Y8&gt;=-1,W8&gt;=-1,Z8&gt;=-1,AA8&gt;=-1,AB8&gt;=-1,AC8&gt;=-1,AD8&gt;=-1,AE8&gt;=-1,AF8&gt;=-1,AG8&gt;=-1,AH8&gt;=-1))</f>
        <v>1</v>
      </c>
    </row>
    <row r="9" spans="1:39" x14ac:dyDescent="0.25">
      <c r="A9" s="179">
        <v>0</v>
      </c>
      <c r="B9" s="179" t="s">
        <v>205</v>
      </c>
      <c r="C9" s="179" t="s">
        <v>242</v>
      </c>
      <c r="E9" s="179" t="str">
        <f t="shared" si="0"/>
        <v/>
      </c>
      <c r="F9" s="623"/>
      <c r="G9" s="204">
        <v>60221</v>
      </c>
      <c r="H9" s="4" t="s">
        <v>98</v>
      </c>
      <c r="I9" s="4">
        <v>60221</v>
      </c>
      <c r="J9" s="205">
        <f>_xlfn.XLOOKUP(I9,'2. PC- Ch'!B:B,'2. PC- Ch'!H:H)</f>
        <v>0</v>
      </c>
      <c r="K9" s="205">
        <f t="shared" si="1"/>
        <v>0</v>
      </c>
      <c r="L9" s="206"/>
      <c r="M9" s="101"/>
      <c r="N9" s="207"/>
      <c r="O9" s="207"/>
      <c r="P9" s="207"/>
      <c r="Q9" s="207"/>
      <c r="R9" s="207"/>
      <c r="S9" s="207"/>
      <c r="T9" s="207"/>
      <c r="U9" s="101"/>
      <c r="V9" s="207"/>
      <c r="W9" s="207"/>
      <c r="X9" s="101"/>
      <c r="Y9" s="416">
        <f>$J9-$M9-U9-X9-AB9</f>
        <v>0</v>
      </c>
      <c r="Z9" s="207"/>
      <c r="AA9" s="207"/>
      <c r="AB9" s="101"/>
      <c r="AC9" s="207"/>
      <c r="AD9" s="207"/>
      <c r="AE9" s="207"/>
      <c r="AF9" s="207"/>
      <c r="AG9" s="207"/>
      <c r="AH9" s="207"/>
      <c r="AJ9" s="98"/>
      <c r="AM9" s="203" t="b">
        <f t="shared" si="2"/>
        <v>1</v>
      </c>
    </row>
    <row r="10" spans="1:39" x14ac:dyDescent="0.25">
      <c r="A10" s="179">
        <v>0</v>
      </c>
      <c r="B10" s="179" t="s">
        <v>723</v>
      </c>
      <c r="C10" s="179" t="s">
        <v>724</v>
      </c>
      <c r="E10" s="179" t="str">
        <f t="shared" si="0"/>
        <v/>
      </c>
      <c r="F10" s="623"/>
      <c r="G10" s="204">
        <v>60222</v>
      </c>
      <c r="H10" s="3" t="s">
        <v>203</v>
      </c>
      <c r="I10" s="4">
        <v>60222</v>
      </c>
      <c r="J10" s="205">
        <f>_xlfn.XLOOKUP(I10,'2. PC- Ch'!B:B,'2. PC- Ch'!H:H)</f>
        <v>0</v>
      </c>
      <c r="K10" s="205">
        <f t="shared" si="1"/>
        <v>0</v>
      </c>
      <c r="L10" s="206"/>
      <c r="M10" s="101"/>
      <c r="N10" s="207"/>
      <c r="O10" s="207"/>
      <c r="P10" s="207"/>
      <c r="Q10" s="207"/>
      <c r="R10" s="207"/>
      <c r="S10" s="207"/>
      <c r="T10" s="207"/>
      <c r="U10" s="101"/>
      <c r="V10" s="101"/>
      <c r="W10" s="207"/>
      <c r="X10" s="101"/>
      <c r="Y10" s="101"/>
      <c r="Z10" s="101"/>
      <c r="AA10" s="101"/>
      <c r="AB10" s="101"/>
      <c r="AC10" s="207"/>
      <c r="AD10" s="207"/>
      <c r="AE10" s="207"/>
      <c r="AF10" s="207"/>
      <c r="AG10" s="207"/>
      <c r="AH10" s="207"/>
      <c r="AJ10" s="98"/>
      <c r="AM10" s="203" t="b">
        <f t="shared" si="2"/>
        <v>1</v>
      </c>
    </row>
    <row r="11" spans="1:39" x14ac:dyDescent="0.25">
      <c r="A11" s="179">
        <v>0</v>
      </c>
      <c r="B11" s="179" t="s">
        <v>725</v>
      </c>
      <c r="C11" s="179" t="s">
        <v>726</v>
      </c>
      <c r="E11" s="179" t="str">
        <f t="shared" si="0"/>
        <v/>
      </c>
      <c r="F11" s="623"/>
      <c r="G11" s="204">
        <v>60223</v>
      </c>
      <c r="H11" s="208" t="s">
        <v>512</v>
      </c>
      <c r="I11" s="4">
        <v>60223</v>
      </c>
      <c r="J11" s="205">
        <f>_xlfn.XLOOKUP(I11,'2. PC- Ch'!B:B,'2. PC- Ch'!H:H)</f>
        <v>0</v>
      </c>
      <c r="K11" s="205">
        <f t="shared" si="1"/>
        <v>0</v>
      </c>
      <c r="L11" s="206"/>
      <c r="M11" s="101"/>
      <c r="N11" s="207"/>
      <c r="O11" s="207"/>
      <c r="P11" s="207"/>
      <c r="Q11" s="207"/>
      <c r="R11" s="207"/>
      <c r="S11" s="207"/>
      <c r="T11" s="207"/>
      <c r="U11" s="101"/>
      <c r="V11" s="101"/>
      <c r="W11" s="101"/>
      <c r="X11" s="101"/>
      <c r="Y11" s="101"/>
      <c r="Z11" s="101"/>
      <c r="AA11" s="101"/>
      <c r="AB11" s="101"/>
      <c r="AC11" s="101"/>
      <c r="AD11" s="101"/>
      <c r="AE11" s="101"/>
      <c r="AF11" s="207"/>
      <c r="AG11" s="207"/>
      <c r="AH11" s="207"/>
      <c r="AJ11" s="98"/>
      <c r="AM11" s="203" t="b">
        <f t="shared" si="2"/>
        <v>1</v>
      </c>
    </row>
    <row r="12" spans="1:39" x14ac:dyDescent="0.25">
      <c r="A12" s="179">
        <v>0</v>
      </c>
      <c r="B12" s="179" t="s">
        <v>206</v>
      </c>
      <c r="C12" s="179" t="s">
        <v>255</v>
      </c>
      <c r="E12" s="179" t="str">
        <f t="shared" si="0"/>
        <v>OK</v>
      </c>
      <c r="F12" s="623"/>
      <c r="G12" s="204">
        <v>60224</v>
      </c>
      <c r="H12" s="209" t="s">
        <v>503</v>
      </c>
      <c r="I12" s="4">
        <v>60224</v>
      </c>
      <c r="J12" s="205">
        <f>_xlfn.XLOOKUP(I12,'2. PC- Ch'!B:B,'2. PC- Ch'!H:H)</f>
        <v>1800</v>
      </c>
      <c r="K12" s="205">
        <f t="shared" si="1"/>
        <v>0</v>
      </c>
      <c r="L12" s="206"/>
      <c r="M12" s="101"/>
      <c r="N12" s="207"/>
      <c r="O12" s="207"/>
      <c r="P12" s="207"/>
      <c r="Q12" s="207"/>
      <c r="R12" s="207"/>
      <c r="S12" s="207"/>
      <c r="T12" s="207"/>
      <c r="U12" s="207"/>
      <c r="V12" s="207"/>
      <c r="W12" s="207"/>
      <c r="X12" s="207"/>
      <c r="Y12" s="207"/>
      <c r="Z12" s="207"/>
      <c r="AA12" s="207"/>
      <c r="AB12" s="222">
        <f>$J12-$M12</f>
        <v>1800</v>
      </c>
      <c r="AC12" s="207"/>
      <c r="AD12" s="207"/>
      <c r="AE12" s="207"/>
      <c r="AF12" s="207"/>
      <c r="AG12" s="207"/>
      <c r="AH12" s="207"/>
      <c r="AJ12" s="98"/>
      <c r="AM12" s="203" t="b">
        <f t="shared" si="2"/>
        <v>1</v>
      </c>
    </row>
    <row r="13" spans="1:39" x14ac:dyDescent="0.25">
      <c r="A13" s="179">
        <v>0</v>
      </c>
      <c r="B13" s="179" t="s">
        <v>723</v>
      </c>
      <c r="C13" s="179" t="s">
        <v>724</v>
      </c>
      <c r="E13" s="179" t="str">
        <f t="shared" si="0"/>
        <v/>
      </c>
      <c r="F13" s="623"/>
      <c r="G13" s="204">
        <v>60226</v>
      </c>
      <c r="H13" s="209" t="s">
        <v>513</v>
      </c>
      <c r="I13" s="204">
        <v>60226</v>
      </c>
      <c r="J13" s="205">
        <f>_xlfn.XLOOKUP(I13,'2. PC- Ch'!B:B,'2. PC- Ch'!H:H)</f>
        <v>0</v>
      </c>
      <c r="K13" s="205">
        <f t="shared" si="1"/>
        <v>0</v>
      </c>
      <c r="L13" s="206"/>
      <c r="M13" s="101"/>
      <c r="N13" s="207"/>
      <c r="O13" s="207"/>
      <c r="P13" s="207"/>
      <c r="Q13" s="207"/>
      <c r="R13" s="207"/>
      <c r="S13" s="207"/>
      <c r="T13" s="207"/>
      <c r="U13" s="207"/>
      <c r="V13" s="101"/>
      <c r="W13" s="207"/>
      <c r="X13" s="101"/>
      <c r="Y13" s="101"/>
      <c r="Z13" s="101"/>
      <c r="AA13" s="416">
        <f>$J13-SUM(X13:Z13)-M13-V13</f>
        <v>0</v>
      </c>
      <c r="AB13" s="207"/>
      <c r="AC13" s="207"/>
      <c r="AD13" s="207"/>
      <c r="AE13" s="207"/>
      <c r="AF13" s="207"/>
      <c r="AG13" s="207"/>
      <c r="AH13" s="207"/>
      <c r="AJ13" s="98"/>
      <c r="AM13" s="203" t="b">
        <f t="shared" si="2"/>
        <v>1</v>
      </c>
    </row>
    <row r="14" spans="1:39" x14ac:dyDescent="0.25">
      <c r="A14" s="179">
        <v>0</v>
      </c>
      <c r="B14" s="179" t="s">
        <v>26</v>
      </c>
      <c r="C14" s="179" t="s">
        <v>244</v>
      </c>
      <c r="E14" s="179" t="str">
        <f t="shared" si="0"/>
        <v/>
      </c>
      <c r="F14" s="623"/>
      <c r="G14" s="204">
        <v>6023</v>
      </c>
      <c r="H14" s="4" t="s">
        <v>26</v>
      </c>
      <c r="I14" s="4">
        <v>6023</v>
      </c>
      <c r="J14" s="205">
        <f>_xlfn.XLOOKUP(I14,'2. PC- Ch'!B:B,'2. PC- Ch'!H:H)</f>
        <v>0</v>
      </c>
      <c r="K14" s="205">
        <f t="shared" si="1"/>
        <v>0</v>
      </c>
      <c r="L14" s="206"/>
      <c r="M14" s="101"/>
      <c r="N14" s="207"/>
      <c r="O14" s="207"/>
      <c r="P14" s="207"/>
      <c r="Q14" s="207"/>
      <c r="R14" s="207"/>
      <c r="S14" s="207"/>
      <c r="T14" s="207"/>
      <c r="U14" s="222">
        <f>$J14-$M14</f>
        <v>0</v>
      </c>
      <c r="V14" s="207"/>
      <c r="W14" s="207"/>
      <c r="X14" s="207"/>
      <c r="Y14" s="207"/>
      <c r="Z14" s="207"/>
      <c r="AA14" s="207"/>
      <c r="AB14" s="207"/>
      <c r="AC14" s="207"/>
      <c r="AD14" s="207"/>
      <c r="AE14" s="207"/>
      <c r="AF14" s="207"/>
      <c r="AG14" s="207"/>
      <c r="AH14" s="207"/>
      <c r="AJ14" s="98"/>
      <c r="AM14" s="203" t="b">
        <f t="shared" si="2"/>
        <v>1</v>
      </c>
    </row>
    <row r="15" spans="1:39" x14ac:dyDescent="0.25">
      <c r="A15" s="179">
        <v>0</v>
      </c>
      <c r="B15" s="179" t="s">
        <v>206</v>
      </c>
      <c r="C15" s="179" t="s">
        <v>255</v>
      </c>
      <c r="E15" s="179" t="str">
        <f t="shared" si="0"/>
        <v/>
      </c>
      <c r="F15" s="624"/>
      <c r="G15" s="204">
        <v>6028</v>
      </c>
      <c r="H15" s="4" t="s">
        <v>27</v>
      </c>
      <c r="I15" s="4">
        <v>6028</v>
      </c>
      <c r="J15" s="205">
        <f>_xlfn.XLOOKUP(I15,'2. PC- Ch'!B:B,'2. PC- Ch'!H:H)</f>
        <v>0</v>
      </c>
      <c r="K15" s="205">
        <f t="shared" si="1"/>
        <v>0</v>
      </c>
      <c r="L15" s="206"/>
      <c r="M15" s="101"/>
      <c r="N15" s="207"/>
      <c r="O15" s="207"/>
      <c r="P15" s="207"/>
      <c r="Q15" s="207"/>
      <c r="R15" s="207"/>
      <c r="S15" s="207"/>
      <c r="T15" s="207"/>
      <c r="U15" s="101"/>
      <c r="V15" s="101"/>
      <c r="W15" s="101"/>
      <c r="X15" s="101"/>
      <c r="Y15" s="101"/>
      <c r="Z15" s="101"/>
      <c r="AA15" s="101"/>
      <c r="AB15" s="101"/>
      <c r="AC15" s="101"/>
      <c r="AD15" s="101"/>
      <c r="AE15" s="101"/>
      <c r="AF15" s="207"/>
      <c r="AG15" s="207"/>
      <c r="AH15" s="207"/>
      <c r="AJ15" s="98"/>
      <c r="AM15" s="203" t="b">
        <f t="shared" si="2"/>
        <v>1</v>
      </c>
    </row>
    <row r="16" spans="1:39" x14ac:dyDescent="0.25">
      <c r="A16" s="179">
        <v>0</v>
      </c>
      <c r="B16" s="179" t="s">
        <v>206</v>
      </c>
      <c r="C16" s="179" t="s">
        <v>255</v>
      </c>
      <c r="E16" s="179" t="str">
        <f t="shared" si="0"/>
        <v/>
      </c>
      <c r="F16" s="622" t="s">
        <v>126</v>
      </c>
      <c r="G16" s="204">
        <v>60611</v>
      </c>
      <c r="H16" s="4" t="s">
        <v>713</v>
      </c>
      <c r="I16" s="4">
        <v>60611</v>
      </c>
      <c r="J16" s="205">
        <f>_xlfn.XLOOKUP(I16,'2. PC- Ch'!B:B,'2. PC- Ch'!H:H)</f>
        <v>0</v>
      </c>
      <c r="K16" s="205">
        <f t="shared" si="1"/>
        <v>0</v>
      </c>
      <c r="L16" s="206"/>
      <c r="M16" s="101"/>
      <c r="N16" s="207"/>
      <c r="O16" s="207"/>
      <c r="P16" s="207"/>
      <c r="Q16" s="207"/>
      <c r="R16" s="207"/>
      <c r="S16" s="207"/>
      <c r="T16" s="207"/>
      <c r="U16" s="101"/>
      <c r="V16" s="101"/>
      <c r="W16" s="207"/>
      <c r="X16" s="207"/>
      <c r="Y16" s="207"/>
      <c r="Z16" s="101"/>
      <c r="AA16" s="101"/>
      <c r="AB16" s="416">
        <f>$J16-SUM(U16:AA16)-M16</f>
        <v>0</v>
      </c>
      <c r="AC16" s="207"/>
      <c r="AD16" s="207"/>
      <c r="AE16" s="207"/>
      <c r="AF16" s="207"/>
      <c r="AG16" s="207"/>
      <c r="AH16" s="207"/>
      <c r="AJ16" s="98"/>
      <c r="AM16" s="203" t="b">
        <f t="shared" si="2"/>
        <v>1</v>
      </c>
    </row>
    <row r="17" spans="1:39" x14ac:dyDescent="0.25">
      <c r="A17" s="179">
        <v>0</v>
      </c>
      <c r="B17" s="179" t="s">
        <v>206</v>
      </c>
      <c r="C17" s="179" t="s">
        <v>255</v>
      </c>
      <c r="E17" s="179" t="str">
        <f t="shared" si="0"/>
        <v>OK</v>
      </c>
      <c r="F17" s="623"/>
      <c r="G17" s="204">
        <v>60612</v>
      </c>
      <c r="H17" s="4" t="s">
        <v>127</v>
      </c>
      <c r="I17" s="4">
        <v>60612</v>
      </c>
      <c r="J17" s="205">
        <f>_xlfn.XLOOKUP(I17,'2. PC- Ch'!B:B,'2. PC- Ch'!H:H)</f>
        <v>3200</v>
      </c>
      <c r="K17" s="205">
        <f t="shared" si="1"/>
        <v>0</v>
      </c>
      <c r="L17" s="206"/>
      <c r="M17" s="101"/>
      <c r="N17" s="207"/>
      <c r="O17" s="207"/>
      <c r="P17" s="207"/>
      <c r="Q17" s="207"/>
      <c r="R17" s="207"/>
      <c r="S17" s="207"/>
      <c r="T17" s="207"/>
      <c r="U17" s="101"/>
      <c r="V17" s="101"/>
      <c r="W17" s="207"/>
      <c r="X17" s="207"/>
      <c r="Y17" s="207"/>
      <c r="Z17" s="101"/>
      <c r="AA17" s="101"/>
      <c r="AB17" s="416">
        <f>$J17-SUM(U17:AA17)-M17</f>
        <v>3200</v>
      </c>
      <c r="AC17" s="207"/>
      <c r="AD17" s="207"/>
      <c r="AE17" s="207"/>
      <c r="AF17" s="207"/>
      <c r="AG17" s="207"/>
      <c r="AH17" s="207"/>
      <c r="AJ17" s="98"/>
      <c r="AM17" s="203" t="b">
        <f t="shared" si="2"/>
        <v>1</v>
      </c>
    </row>
    <row r="18" spans="1:39" x14ac:dyDescent="0.25">
      <c r="A18" s="179">
        <v>0</v>
      </c>
      <c r="B18" s="179" t="s">
        <v>206</v>
      </c>
      <c r="C18" s="179" t="s">
        <v>255</v>
      </c>
      <c r="E18" s="179" t="str">
        <f t="shared" si="0"/>
        <v/>
      </c>
      <c r="F18" s="623"/>
      <c r="G18" s="204">
        <v>60613</v>
      </c>
      <c r="H18" s="4" t="s">
        <v>128</v>
      </c>
      <c r="I18" s="4">
        <v>60613</v>
      </c>
      <c r="J18" s="205">
        <f>_xlfn.XLOOKUP(I18,'2. PC- Ch'!B:B,'2. PC- Ch'!H:H)</f>
        <v>0</v>
      </c>
      <c r="K18" s="205">
        <f t="shared" si="1"/>
        <v>0</v>
      </c>
      <c r="L18" s="206"/>
      <c r="M18" s="101"/>
      <c r="N18" s="207"/>
      <c r="O18" s="207"/>
      <c r="P18" s="207"/>
      <c r="Q18" s="207"/>
      <c r="R18" s="207"/>
      <c r="S18" s="207"/>
      <c r="T18" s="207"/>
      <c r="U18" s="207"/>
      <c r="V18" s="207"/>
      <c r="W18" s="207"/>
      <c r="X18" s="207"/>
      <c r="Y18" s="207"/>
      <c r="Z18" s="207"/>
      <c r="AA18" s="207"/>
      <c r="AB18" s="222">
        <f>$J18-$M18</f>
        <v>0</v>
      </c>
      <c r="AC18" s="207"/>
      <c r="AD18" s="207"/>
      <c r="AE18" s="207"/>
      <c r="AF18" s="207"/>
      <c r="AG18" s="207"/>
      <c r="AH18" s="207"/>
      <c r="AJ18" s="98"/>
      <c r="AM18" s="203" t="b">
        <f t="shared" si="2"/>
        <v>1</v>
      </c>
    </row>
    <row r="19" spans="1:39" x14ac:dyDescent="0.25">
      <c r="A19" s="179">
        <v>0</v>
      </c>
      <c r="B19" s="179" t="s">
        <v>205</v>
      </c>
      <c r="C19" s="179" t="s">
        <v>242</v>
      </c>
      <c r="E19" s="179" t="str">
        <f t="shared" si="0"/>
        <v/>
      </c>
      <c r="F19" s="623"/>
      <c r="G19" s="204">
        <v>60621</v>
      </c>
      <c r="H19" s="4" t="s">
        <v>98</v>
      </c>
      <c r="I19" s="4">
        <v>60621</v>
      </c>
      <c r="J19" s="205">
        <f>_xlfn.XLOOKUP(I19,'2. PC- Ch'!B:B,'2. PC- Ch'!H:H)</f>
        <v>0</v>
      </c>
      <c r="K19" s="205">
        <f t="shared" si="1"/>
        <v>0</v>
      </c>
      <c r="L19" s="206"/>
      <c r="M19" s="101"/>
      <c r="N19" s="207"/>
      <c r="O19" s="207"/>
      <c r="P19" s="207"/>
      <c r="Q19" s="207"/>
      <c r="R19" s="207"/>
      <c r="S19" s="207"/>
      <c r="T19" s="207"/>
      <c r="U19" s="101"/>
      <c r="V19" s="207"/>
      <c r="W19" s="207"/>
      <c r="X19" s="101"/>
      <c r="Y19" s="416">
        <f>$J19-$M19-U19-X19-AB19</f>
        <v>0</v>
      </c>
      <c r="Z19" s="207"/>
      <c r="AA19" s="207"/>
      <c r="AB19" s="101"/>
      <c r="AC19" s="207"/>
      <c r="AD19" s="207"/>
      <c r="AE19" s="207"/>
      <c r="AF19" s="207"/>
      <c r="AG19" s="207"/>
      <c r="AH19" s="207"/>
      <c r="AJ19" s="98"/>
      <c r="AM19" s="203" t="b">
        <f t="shared" si="2"/>
        <v>1</v>
      </c>
    </row>
    <row r="20" spans="1:39" x14ac:dyDescent="0.25">
      <c r="A20" s="179">
        <v>0</v>
      </c>
      <c r="B20" s="179" t="s">
        <v>206</v>
      </c>
      <c r="C20" s="179" t="s">
        <v>255</v>
      </c>
      <c r="E20" s="179" t="str">
        <f t="shared" si="0"/>
        <v/>
      </c>
      <c r="F20" s="624"/>
      <c r="G20" s="1">
        <v>60628</v>
      </c>
      <c r="H20" s="2" t="s">
        <v>753</v>
      </c>
      <c r="I20" s="4">
        <v>60628</v>
      </c>
      <c r="J20" s="205">
        <f>_xlfn.XLOOKUP(I20,'2. PC- Ch'!B:B,'2. PC- Ch'!H:H)</f>
        <v>0</v>
      </c>
      <c r="K20" s="205">
        <f t="shared" si="1"/>
        <v>0</v>
      </c>
      <c r="L20" s="206"/>
      <c r="M20" s="101"/>
      <c r="N20" s="207"/>
      <c r="O20" s="207"/>
      <c r="P20" s="207"/>
      <c r="Q20" s="207"/>
      <c r="R20" s="207"/>
      <c r="S20" s="207"/>
      <c r="T20" s="207"/>
      <c r="U20" s="101"/>
      <c r="V20" s="101"/>
      <c r="W20" s="101"/>
      <c r="X20" s="101"/>
      <c r="Y20" s="101"/>
      <c r="Z20" s="101"/>
      <c r="AA20" s="101"/>
      <c r="AB20" s="101"/>
      <c r="AC20" s="101"/>
      <c r="AD20" s="101"/>
      <c r="AE20" s="101"/>
      <c r="AF20" s="207"/>
      <c r="AG20" s="207"/>
      <c r="AH20" s="207"/>
      <c r="AJ20" s="98"/>
      <c r="AM20" s="203" t="b">
        <f t="shared" si="2"/>
        <v>1</v>
      </c>
    </row>
    <row r="21" spans="1:39" x14ac:dyDescent="0.25">
      <c r="A21" s="179">
        <v>0</v>
      </c>
      <c r="B21" s="179" t="s">
        <v>206</v>
      </c>
      <c r="C21" s="179" t="s">
        <v>255</v>
      </c>
      <c r="E21" s="179" t="str">
        <f t="shared" si="0"/>
        <v/>
      </c>
      <c r="F21" s="622" t="s">
        <v>689</v>
      </c>
      <c r="G21" s="204">
        <v>607</v>
      </c>
      <c r="H21" s="4" t="s">
        <v>99</v>
      </c>
      <c r="I21" s="4">
        <v>607</v>
      </c>
      <c r="J21" s="205">
        <f>_xlfn.XLOOKUP(I21,'2. PC- Ch'!B:B,'2. PC- Ch'!H:H)</f>
        <v>0</v>
      </c>
      <c r="K21" s="205">
        <f t="shared" si="1"/>
        <v>0</v>
      </c>
      <c r="L21" s="206"/>
      <c r="M21" s="101"/>
      <c r="N21" s="207"/>
      <c r="O21" s="207"/>
      <c r="P21" s="207"/>
      <c r="Q21" s="207"/>
      <c r="R21" s="207"/>
      <c r="S21" s="207"/>
      <c r="T21" s="207"/>
      <c r="U21" s="101"/>
      <c r="V21" s="101"/>
      <c r="W21" s="101"/>
      <c r="X21" s="101"/>
      <c r="Y21" s="101"/>
      <c r="Z21" s="101"/>
      <c r="AA21" s="101"/>
      <c r="AB21" s="101"/>
      <c r="AC21" s="101"/>
      <c r="AD21" s="101"/>
      <c r="AE21" s="101"/>
      <c r="AF21" s="207"/>
      <c r="AG21" s="207"/>
      <c r="AH21" s="207"/>
      <c r="AJ21" s="98"/>
      <c r="AM21" s="203" t="b">
        <f t="shared" si="2"/>
        <v>1</v>
      </c>
    </row>
    <row r="22" spans="1:39" ht="18.600000000000001" customHeight="1" x14ac:dyDescent="0.25">
      <c r="A22" s="179">
        <v>0</v>
      </c>
      <c r="B22" s="179" t="s">
        <v>206</v>
      </c>
      <c r="C22" s="179" t="s">
        <v>255</v>
      </c>
      <c r="E22" s="179" t="str">
        <f t="shared" si="0"/>
        <v/>
      </c>
      <c r="F22" s="624"/>
      <c r="G22" s="204">
        <v>609</v>
      </c>
      <c r="H22" s="4" t="s">
        <v>685</v>
      </c>
      <c r="I22" s="204">
        <v>609</v>
      </c>
      <c r="J22" s="205">
        <f>_xlfn.XLOOKUP(I22,'2. PC- Ch'!B:B,'2. PC- Ch'!H:H)</f>
        <v>0</v>
      </c>
      <c r="K22" s="205">
        <f t="shared" si="1"/>
        <v>0</v>
      </c>
      <c r="L22" s="206"/>
      <c r="M22" s="101"/>
      <c r="N22" s="207"/>
      <c r="O22" s="207"/>
      <c r="P22" s="207"/>
      <c r="Q22" s="207"/>
      <c r="R22" s="207"/>
      <c r="S22" s="207"/>
      <c r="T22" s="207"/>
      <c r="U22" s="101"/>
      <c r="V22" s="101"/>
      <c r="W22" s="101"/>
      <c r="X22" s="101"/>
      <c r="Y22" s="101"/>
      <c r="Z22" s="101"/>
      <c r="AA22" s="101"/>
      <c r="AB22" s="101"/>
      <c r="AC22" s="101"/>
      <c r="AD22" s="101"/>
      <c r="AE22" s="101"/>
      <c r="AF22" s="101"/>
      <c r="AG22" s="207"/>
      <c r="AH22" s="207"/>
      <c r="AJ22" s="98"/>
      <c r="AM22" s="203" t="b">
        <f t="shared" si="2"/>
        <v>1</v>
      </c>
    </row>
    <row r="23" spans="1:39" x14ac:dyDescent="0.25">
      <c r="A23" s="179">
        <v>0</v>
      </c>
      <c r="B23" s="179"/>
      <c r="G23" s="197" t="s">
        <v>20</v>
      </c>
      <c r="H23" s="210"/>
      <c r="I23" s="210" t="s">
        <v>60</v>
      </c>
      <c r="J23" s="211"/>
      <c r="K23" s="211"/>
      <c r="L23" s="206"/>
      <c r="M23" s="211"/>
      <c r="N23" s="211"/>
      <c r="O23" s="211"/>
      <c r="P23" s="211"/>
      <c r="Q23" s="211"/>
      <c r="R23" s="211"/>
      <c r="S23" s="211"/>
      <c r="T23" s="211"/>
      <c r="U23" s="211"/>
      <c r="V23" s="211"/>
      <c r="W23" s="211"/>
      <c r="X23" s="211"/>
      <c r="Y23" s="211"/>
      <c r="Z23" s="211"/>
      <c r="AA23" s="211"/>
      <c r="AB23" s="211"/>
      <c r="AC23" s="211"/>
      <c r="AD23" s="211"/>
      <c r="AE23" s="211"/>
      <c r="AF23" s="211"/>
      <c r="AG23" s="211"/>
      <c r="AH23" s="211"/>
      <c r="AJ23" s="98"/>
      <c r="AM23" s="203" t="str">
        <f t="shared" si="2"/>
        <v/>
      </c>
    </row>
    <row r="24" spans="1:39" x14ac:dyDescent="0.25">
      <c r="A24" s="179">
        <v>0</v>
      </c>
      <c r="B24" s="179" t="s">
        <v>727</v>
      </c>
      <c r="C24" s="179" t="s">
        <v>732</v>
      </c>
      <c r="E24" s="179" t="str">
        <f t="shared" ref="E24:E30" si="3">IF(OR(K24&lt;0,J24&lt;0,NOT(AM24)),"ERREUR",IF(J24=0,"",IF(K24=0,"OK","ECART")))</f>
        <v/>
      </c>
      <c r="F24" s="622" t="s">
        <v>129</v>
      </c>
      <c r="G24" s="204" t="s">
        <v>718</v>
      </c>
      <c r="H24" s="4" t="s">
        <v>717</v>
      </c>
      <c r="I24" s="204" t="s">
        <v>718</v>
      </c>
      <c r="J24" s="205">
        <f>_xlfn.XLOOKUP(I24,'2. PC- Ch'!B:B,'2. PC- Ch'!H:H)</f>
        <v>0</v>
      </c>
      <c r="K24" s="205">
        <f t="shared" ref="K24:K30" si="4">J24-SUM(M24:AH24)</f>
        <v>0</v>
      </c>
      <c r="L24" s="206"/>
      <c r="M24" s="101"/>
      <c r="N24" s="101"/>
      <c r="O24" s="101"/>
      <c r="P24" s="101"/>
      <c r="Q24" s="101"/>
      <c r="R24" s="101"/>
      <c r="S24" s="101"/>
      <c r="T24" s="101"/>
      <c r="U24" s="101"/>
      <c r="V24" s="101"/>
      <c r="W24" s="101"/>
      <c r="X24" s="101"/>
      <c r="Y24" s="101"/>
      <c r="Z24" s="101"/>
      <c r="AA24" s="101"/>
      <c r="AB24" s="101"/>
      <c r="AC24" s="101"/>
      <c r="AD24" s="101"/>
      <c r="AE24" s="101"/>
      <c r="AF24" s="207"/>
      <c r="AG24" s="207"/>
      <c r="AH24" s="207"/>
      <c r="AJ24" s="98"/>
      <c r="AM24" s="203" t="b">
        <f t="shared" si="2"/>
        <v>1</v>
      </c>
    </row>
    <row r="25" spans="1:39" x14ac:dyDescent="0.25">
      <c r="A25" s="179">
        <v>0</v>
      </c>
      <c r="B25" s="179" t="s">
        <v>728</v>
      </c>
      <c r="C25" s="179" t="s">
        <v>733</v>
      </c>
      <c r="E25" s="179" t="str">
        <f t="shared" si="3"/>
        <v/>
      </c>
      <c r="F25" s="623"/>
      <c r="G25" s="204" t="s">
        <v>223</v>
      </c>
      <c r="H25" s="4" t="s">
        <v>719</v>
      </c>
      <c r="I25" s="4" t="s">
        <v>223</v>
      </c>
      <c r="J25" s="205">
        <f>_xlfn.XLOOKUP(I25,'2. PC- Ch'!B:B,'2. PC- Ch'!H:H)</f>
        <v>0</v>
      </c>
      <c r="K25" s="205">
        <f t="shared" si="4"/>
        <v>0</v>
      </c>
      <c r="L25" s="206"/>
      <c r="M25" s="101"/>
      <c r="N25" s="101"/>
      <c r="O25" s="101"/>
      <c r="P25" s="101"/>
      <c r="Q25" s="101"/>
      <c r="R25" s="101"/>
      <c r="S25" s="101"/>
      <c r="T25" s="101"/>
      <c r="U25" s="101"/>
      <c r="V25" s="101"/>
      <c r="W25" s="101"/>
      <c r="X25" s="101"/>
      <c r="Y25" s="101"/>
      <c r="Z25" s="101"/>
      <c r="AA25" s="101"/>
      <c r="AB25" s="101"/>
      <c r="AC25" s="101"/>
      <c r="AD25" s="101"/>
      <c r="AE25" s="101"/>
      <c r="AF25" s="207"/>
      <c r="AG25" s="207"/>
      <c r="AH25" s="207"/>
      <c r="AJ25" s="98"/>
      <c r="AM25" s="203" t="b">
        <f t="shared" si="2"/>
        <v>1</v>
      </c>
    </row>
    <row r="26" spans="1:39" ht="20.399999999999999" x14ac:dyDescent="0.25">
      <c r="A26" s="179">
        <v>0</v>
      </c>
      <c r="B26" s="179" t="s">
        <v>729</v>
      </c>
      <c r="C26" s="179" t="s">
        <v>734</v>
      </c>
      <c r="E26" s="179" t="str">
        <f t="shared" si="3"/>
        <v/>
      </c>
      <c r="F26" s="623"/>
      <c r="G26" s="204" t="s">
        <v>245</v>
      </c>
      <c r="H26" s="4" t="s">
        <v>720</v>
      </c>
      <c r="I26" s="4" t="s">
        <v>245</v>
      </c>
      <c r="J26" s="205">
        <f>_xlfn.XLOOKUP(I26,'2. PC- Ch'!B:B,'2. PC- Ch'!H:H)</f>
        <v>0</v>
      </c>
      <c r="K26" s="205">
        <f t="shared" si="4"/>
        <v>0</v>
      </c>
      <c r="L26" s="206"/>
      <c r="M26" s="101"/>
      <c r="N26" s="101"/>
      <c r="O26" s="101"/>
      <c r="P26" s="101"/>
      <c r="Q26" s="101"/>
      <c r="R26" s="101"/>
      <c r="S26" s="101"/>
      <c r="T26" s="101"/>
      <c r="U26" s="101"/>
      <c r="V26" s="101"/>
      <c r="W26" s="101"/>
      <c r="X26" s="101"/>
      <c r="Y26" s="101"/>
      <c r="Z26" s="101"/>
      <c r="AA26" s="101"/>
      <c r="AB26" s="101"/>
      <c r="AC26" s="101"/>
      <c r="AD26" s="101"/>
      <c r="AE26" s="101"/>
      <c r="AF26" s="207"/>
      <c r="AG26" s="207"/>
      <c r="AH26" s="207"/>
      <c r="AJ26" s="98"/>
      <c r="AM26" s="203" t="b">
        <f t="shared" ref="AM26:AM46" si="5">IF(ISBLANK(H26),"",AND(N26&gt;=-1,O26&gt;=-1,P26&gt;=-1,Q26&gt;=-1,R26&gt;=-1,S26&gt;=-1,T26&gt;=-1,U26&gt;=-1,V26&gt;=-1,X26&gt;=-1,Y26&gt;=-1,W26&gt;=-1,Z26&gt;=-1,AA26&gt;=-1,AB26&gt;=-1,AC26&gt;=-1,AD26&gt;=-1,AE26&gt;=-1,AF26&gt;=-1,AG26&gt;=-1,AH26&gt;=-1))</f>
        <v>1</v>
      </c>
    </row>
    <row r="27" spans="1:39" x14ac:dyDescent="0.25">
      <c r="A27" s="179">
        <v>0</v>
      </c>
      <c r="B27" s="179" t="s">
        <v>816</v>
      </c>
      <c r="C27" s="179" t="s">
        <v>817</v>
      </c>
      <c r="E27" s="179" t="str">
        <f t="shared" si="3"/>
        <v/>
      </c>
      <c r="F27" s="623"/>
      <c r="G27" s="452" t="s">
        <v>778</v>
      </c>
      <c r="H27" s="2" t="s">
        <v>779</v>
      </c>
      <c r="I27" s="4" t="s">
        <v>778</v>
      </c>
      <c r="J27" s="205">
        <f>_xlfn.XLOOKUP(I27,'2. PC- Ch'!B:B,'2. PC- Ch'!H:H)</f>
        <v>0</v>
      </c>
      <c r="K27" s="205">
        <f t="shared" si="4"/>
        <v>0</v>
      </c>
      <c r="L27" s="206"/>
      <c r="M27" s="101"/>
      <c r="N27" s="101"/>
      <c r="O27" s="101"/>
      <c r="P27" s="101"/>
      <c r="Q27" s="101"/>
      <c r="R27" s="101"/>
      <c r="S27" s="101"/>
      <c r="T27" s="101"/>
      <c r="U27" s="101"/>
      <c r="V27" s="101"/>
      <c r="W27" s="101"/>
      <c r="X27" s="101"/>
      <c r="Y27" s="101"/>
      <c r="Z27" s="101"/>
      <c r="AA27" s="101"/>
      <c r="AB27" s="101"/>
      <c r="AC27" s="101"/>
      <c r="AD27" s="101"/>
      <c r="AE27" s="101"/>
      <c r="AF27" s="207"/>
      <c r="AG27" s="207"/>
      <c r="AH27" s="207"/>
      <c r="AJ27" s="98"/>
      <c r="AM27" s="203" t="b">
        <f t="shared" si="5"/>
        <v>1</v>
      </c>
    </row>
    <row r="28" spans="1:39" x14ac:dyDescent="0.25">
      <c r="A28" s="179">
        <v>0</v>
      </c>
      <c r="B28" s="179" t="s">
        <v>818</v>
      </c>
      <c r="C28" s="179" t="s">
        <v>819</v>
      </c>
      <c r="E28" s="179" t="str">
        <f t="shared" si="3"/>
        <v/>
      </c>
      <c r="F28" s="623"/>
      <c r="G28" s="1" t="s">
        <v>810</v>
      </c>
      <c r="H28" s="4" t="s">
        <v>811</v>
      </c>
      <c r="I28" s="1" t="s">
        <v>810</v>
      </c>
      <c r="J28" s="205">
        <f>_xlfn.XLOOKUP(I28,'2. PC- Ch'!B:B,'2. PC- Ch'!H:H)</f>
        <v>0</v>
      </c>
      <c r="K28" s="205">
        <f t="shared" ref="K28" si="6">J28-SUM(M28:AH28)</f>
        <v>0</v>
      </c>
      <c r="L28" s="206"/>
      <c r="M28" s="101"/>
      <c r="N28" s="101"/>
      <c r="O28" s="101"/>
      <c r="P28" s="101"/>
      <c r="Q28" s="101"/>
      <c r="R28" s="101"/>
      <c r="S28" s="101"/>
      <c r="T28" s="101"/>
      <c r="U28" s="101"/>
      <c r="V28" s="101"/>
      <c r="W28" s="101"/>
      <c r="X28" s="101"/>
      <c r="Y28" s="101"/>
      <c r="Z28" s="101"/>
      <c r="AA28" s="101"/>
      <c r="AB28" s="101"/>
      <c r="AC28" s="101"/>
      <c r="AD28" s="101"/>
      <c r="AE28" s="101"/>
      <c r="AF28" s="207"/>
      <c r="AG28" s="207"/>
      <c r="AH28" s="207"/>
      <c r="AJ28" s="98"/>
      <c r="AM28" s="203" t="b">
        <f t="shared" si="5"/>
        <v>1</v>
      </c>
    </row>
    <row r="29" spans="1:39" x14ac:dyDescent="0.25">
      <c r="A29" s="179">
        <v>0</v>
      </c>
      <c r="B29" s="179" t="s">
        <v>730</v>
      </c>
      <c r="C29" s="179" t="s">
        <v>735</v>
      </c>
      <c r="E29" s="179" t="str">
        <f t="shared" si="3"/>
        <v/>
      </c>
      <c r="F29" s="623"/>
      <c r="G29" s="204" t="s">
        <v>232</v>
      </c>
      <c r="H29" s="4" t="s">
        <v>721</v>
      </c>
      <c r="I29" s="4" t="s">
        <v>232</v>
      </c>
      <c r="J29" s="205">
        <f>_xlfn.XLOOKUP(I29,'2. PC- Ch'!B:B,'2. PC- Ch'!H:H)</f>
        <v>0</v>
      </c>
      <c r="K29" s="205">
        <f t="shared" si="4"/>
        <v>0</v>
      </c>
      <c r="L29" s="206"/>
      <c r="M29" s="101"/>
      <c r="N29" s="101"/>
      <c r="O29" s="101"/>
      <c r="P29" s="101"/>
      <c r="Q29" s="101"/>
      <c r="R29" s="101"/>
      <c r="S29" s="101"/>
      <c r="T29" s="101"/>
      <c r="U29" s="101"/>
      <c r="V29" s="101"/>
      <c r="W29" s="101"/>
      <c r="X29" s="101"/>
      <c r="Y29" s="101"/>
      <c r="Z29" s="101"/>
      <c r="AA29" s="101"/>
      <c r="AB29" s="101"/>
      <c r="AC29" s="101"/>
      <c r="AD29" s="101"/>
      <c r="AE29" s="101"/>
      <c r="AF29" s="207"/>
      <c r="AG29" s="207"/>
      <c r="AH29" s="207"/>
      <c r="AJ29" s="98"/>
      <c r="AM29" s="203" t="b">
        <f t="shared" si="5"/>
        <v>1</v>
      </c>
    </row>
    <row r="30" spans="1:39" x14ac:dyDescent="0.25">
      <c r="A30" s="179">
        <v>0</v>
      </c>
      <c r="B30" s="179" t="s">
        <v>731</v>
      </c>
      <c r="C30" s="179" t="s">
        <v>736</v>
      </c>
      <c r="E30" s="179" t="str">
        <f t="shared" si="3"/>
        <v/>
      </c>
      <c r="F30" s="623"/>
      <c r="G30" s="204" t="s">
        <v>233</v>
      </c>
      <c r="H30" s="4" t="s">
        <v>722</v>
      </c>
      <c r="I30" s="4" t="s">
        <v>233</v>
      </c>
      <c r="J30" s="205">
        <f>_xlfn.XLOOKUP(I30,'2. PC- Ch'!B:B,'2. PC- Ch'!H:H)</f>
        <v>0</v>
      </c>
      <c r="K30" s="205">
        <f t="shared" si="4"/>
        <v>0</v>
      </c>
      <c r="L30" s="206"/>
      <c r="M30" s="101"/>
      <c r="N30" s="101"/>
      <c r="O30" s="101"/>
      <c r="P30" s="101"/>
      <c r="Q30" s="101"/>
      <c r="R30" s="101"/>
      <c r="S30" s="101"/>
      <c r="T30" s="101"/>
      <c r="U30" s="101"/>
      <c r="V30" s="101"/>
      <c r="W30" s="101"/>
      <c r="X30" s="101"/>
      <c r="Y30" s="101"/>
      <c r="Z30" s="101"/>
      <c r="AA30" s="101"/>
      <c r="AB30" s="101"/>
      <c r="AC30" s="101"/>
      <c r="AD30" s="101"/>
      <c r="AE30" s="101"/>
      <c r="AF30" s="207"/>
      <c r="AG30" s="207"/>
      <c r="AH30" s="207"/>
      <c r="AJ30" s="98"/>
      <c r="AM30" s="203" t="b">
        <f t="shared" si="5"/>
        <v>1</v>
      </c>
    </row>
    <row r="31" spans="1:39" x14ac:dyDescent="0.25">
      <c r="A31" s="179">
        <v>0</v>
      </c>
      <c r="B31" s="179" t="s">
        <v>207</v>
      </c>
      <c r="C31" s="179" t="s">
        <v>256</v>
      </c>
      <c r="E31" s="179" t="str">
        <f t="shared" ref="E31:E46" si="7">IF(OR(K31&lt;0,J31&lt;0,NOT(AM31)),"ERREUR",IF(J31=0,"",IF(K31=0,"OK","ECART")))</f>
        <v/>
      </c>
      <c r="F31" s="622" t="s">
        <v>131</v>
      </c>
      <c r="G31" s="1">
        <v>6121</v>
      </c>
      <c r="H31" s="3" t="s">
        <v>514</v>
      </c>
      <c r="I31" s="4">
        <v>6121</v>
      </c>
      <c r="J31" s="205">
        <f>_xlfn.XLOOKUP(I31,'2. PC- Ch'!B:B,'2. PC- Ch'!H:H)</f>
        <v>0</v>
      </c>
      <c r="K31" s="205">
        <f>J31-SUM(M31:AH31)</f>
        <v>0</v>
      </c>
      <c r="L31" s="206"/>
      <c r="M31" s="101"/>
      <c r="N31" s="207"/>
      <c r="O31" s="207"/>
      <c r="P31" s="207"/>
      <c r="Q31" s="207"/>
      <c r="R31" s="207"/>
      <c r="S31" s="207"/>
      <c r="T31" s="207"/>
      <c r="U31" s="207"/>
      <c r="V31" s="207"/>
      <c r="W31" s="101"/>
      <c r="X31" s="207"/>
      <c r="Y31" s="207"/>
      <c r="Z31" s="207"/>
      <c r="AA31" s="207"/>
      <c r="AB31" s="207"/>
      <c r="AC31" s="207"/>
      <c r="AD31" s="416">
        <f>'2. CB'!F24-W31-M31</f>
        <v>0</v>
      </c>
      <c r="AE31" s="207"/>
      <c r="AF31" s="207"/>
      <c r="AG31" s="222">
        <f>'2. CB'!E24</f>
        <v>0</v>
      </c>
      <c r="AH31" s="207"/>
      <c r="AJ31" s="98"/>
      <c r="AM31" s="203" t="b">
        <f t="shared" si="5"/>
        <v>1</v>
      </c>
    </row>
    <row r="32" spans="1:39" x14ac:dyDescent="0.25">
      <c r="A32" s="179">
        <v>0</v>
      </c>
      <c r="B32" s="179" t="s">
        <v>207</v>
      </c>
      <c r="C32" s="179" t="s">
        <v>256</v>
      </c>
      <c r="E32" s="179" t="str">
        <f t="shared" si="7"/>
        <v/>
      </c>
      <c r="F32" s="623"/>
      <c r="G32" s="212">
        <v>6122</v>
      </c>
      <c r="H32" s="4" t="s">
        <v>134</v>
      </c>
      <c r="I32" s="4">
        <v>6122</v>
      </c>
      <c r="J32" s="205">
        <f>_xlfn.XLOOKUP(I32,'2. PC- Ch'!B:B,'2. PC- Ch'!H:H)</f>
        <v>0</v>
      </c>
      <c r="K32" s="205">
        <f>J32-SUM(M32:AH32)</f>
        <v>0</v>
      </c>
      <c r="L32" s="206"/>
      <c r="M32" s="101"/>
      <c r="N32" s="207"/>
      <c r="O32" s="207"/>
      <c r="P32" s="207"/>
      <c r="Q32" s="207"/>
      <c r="R32" s="207"/>
      <c r="S32" s="207"/>
      <c r="T32" s="207"/>
      <c r="U32" s="101"/>
      <c r="V32" s="207"/>
      <c r="W32" s="207"/>
      <c r="X32" s="101"/>
      <c r="Y32" s="416">
        <f>'2. CB'!F25-U32-AB32-M32-X32</f>
        <v>0</v>
      </c>
      <c r="Z32" s="207"/>
      <c r="AA32" s="207"/>
      <c r="AB32" s="101"/>
      <c r="AC32" s="207"/>
      <c r="AD32" s="207"/>
      <c r="AE32" s="207"/>
      <c r="AF32" s="207"/>
      <c r="AG32" s="222">
        <f>'2. CB'!E25</f>
        <v>0</v>
      </c>
      <c r="AH32" s="207"/>
      <c r="AJ32" s="98"/>
      <c r="AM32" s="203" t="b">
        <f t="shared" si="5"/>
        <v>1</v>
      </c>
    </row>
    <row r="33" spans="1:39" x14ac:dyDescent="0.25">
      <c r="A33" s="179">
        <v>0</v>
      </c>
      <c r="B33" s="179" t="s">
        <v>207</v>
      </c>
      <c r="C33" s="179" t="s">
        <v>256</v>
      </c>
      <c r="E33" s="179" t="str">
        <f t="shared" si="7"/>
        <v/>
      </c>
      <c r="F33" s="623"/>
      <c r="G33" s="212">
        <v>6123</v>
      </c>
      <c r="H33" s="4" t="s">
        <v>84</v>
      </c>
      <c r="I33" s="4">
        <v>6123</v>
      </c>
      <c r="J33" s="205">
        <f>_xlfn.XLOOKUP(I33,'2. PC- Ch'!B:B,'2. PC- Ch'!H:H)</f>
        <v>0</v>
      </c>
      <c r="K33" s="205">
        <f>J33-SUM(M33:AH33)</f>
        <v>0</v>
      </c>
      <c r="L33" s="206"/>
      <c r="M33" s="101"/>
      <c r="N33" s="207"/>
      <c r="O33" s="207"/>
      <c r="P33" s="207"/>
      <c r="Q33" s="207"/>
      <c r="R33" s="207"/>
      <c r="S33" s="207"/>
      <c r="T33" s="207"/>
      <c r="U33" s="101"/>
      <c r="V33" s="101"/>
      <c r="W33" s="101"/>
      <c r="X33" s="101"/>
      <c r="Y33" s="101"/>
      <c r="Z33" s="101"/>
      <c r="AA33" s="101"/>
      <c r="AB33" s="416">
        <f>'2. CB'!F26-M33-SUM(U33:AA33,AC33:AF33)</f>
        <v>0</v>
      </c>
      <c r="AC33" s="101"/>
      <c r="AD33" s="101"/>
      <c r="AE33" s="101"/>
      <c r="AF33" s="101"/>
      <c r="AG33" s="222">
        <f>'2. CB'!E26</f>
        <v>0</v>
      </c>
      <c r="AH33" s="207"/>
      <c r="AJ33" s="98"/>
      <c r="AM33" s="203" t="b">
        <f t="shared" si="5"/>
        <v>1</v>
      </c>
    </row>
    <row r="34" spans="1:39" x14ac:dyDescent="0.25">
      <c r="A34" s="179">
        <v>0</v>
      </c>
      <c r="B34" s="179" t="s">
        <v>113</v>
      </c>
      <c r="C34" s="179" t="s">
        <v>246</v>
      </c>
      <c r="E34" s="179" t="str">
        <f t="shared" si="7"/>
        <v/>
      </c>
      <c r="F34" s="624"/>
      <c r="G34" s="212">
        <v>6125</v>
      </c>
      <c r="H34" s="4" t="s">
        <v>113</v>
      </c>
      <c r="I34" s="4">
        <v>6125</v>
      </c>
      <c r="J34" s="205">
        <f>_xlfn.XLOOKUP(I34,'2. PC- Ch'!B:B,'2. PC- Ch'!H:H)</f>
        <v>0</v>
      </c>
      <c r="K34" s="205">
        <f>J34-SUM(M34:AH34)</f>
        <v>0</v>
      </c>
      <c r="L34" s="206"/>
      <c r="M34" s="101"/>
      <c r="N34" s="207"/>
      <c r="O34" s="207"/>
      <c r="P34" s="207"/>
      <c r="Q34" s="207"/>
      <c r="R34" s="207"/>
      <c r="S34" s="207"/>
      <c r="T34" s="207"/>
      <c r="U34" s="207"/>
      <c r="V34" s="207"/>
      <c r="W34" s="207"/>
      <c r="X34" s="207"/>
      <c r="Y34" s="207"/>
      <c r="Z34" s="207"/>
      <c r="AA34" s="207"/>
      <c r="AB34" s="207"/>
      <c r="AC34" s="207"/>
      <c r="AD34" s="207"/>
      <c r="AE34" s="207"/>
      <c r="AF34" s="222">
        <f>'2. CB'!F27-M34</f>
        <v>0</v>
      </c>
      <c r="AG34" s="222">
        <f>'2. CB'!E27</f>
        <v>0</v>
      </c>
      <c r="AH34" s="207"/>
      <c r="AJ34" s="98"/>
      <c r="AM34" s="203" t="b">
        <f t="shared" si="5"/>
        <v>1</v>
      </c>
    </row>
    <row r="35" spans="1:39" x14ac:dyDescent="0.25">
      <c r="A35" s="179">
        <v>0</v>
      </c>
      <c r="B35" s="179" t="s">
        <v>113</v>
      </c>
      <c r="C35" s="179" t="s">
        <v>246</v>
      </c>
      <c r="E35" s="179" t="str">
        <f t="shared" si="7"/>
        <v>OK</v>
      </c>
      <c r="F35" s="622" t="s">
        <v>690</v>
      </c>
      <c r="G35" s="204">
        <v>6132</v>
      </c>
      <c r="H35" s="4" t="s">
        <v>44</v>
      </c>
      <c r="I35" s="4">
        <v>6132</v>
      </c>
      <c r="J35" s="205">
        <f>_xlfn.XLOOKUP(I35,'2. PC- Ch'!B:B,'2. PC- Ch'!H:H)</f>
        <v>7200</v>
      </c>
      <c r="K35" s="205">
        <f>J35-SUM(M35:AH35)</f>
        <v>0</v>
      </c>
      <c r="L35" s="206"/>
      <c r="M35" s="101"/>
      <c r="N35" s="207"/>
      <c r="O35" s="207"/>
      <c r="P35" s="207"/>
      <c r="Q35" s="207"/>
      <c r="R35" s="207"/>
      <c r="S35" s="207"/>
      <c r="T35" s="207"/>
      <c r="U35" s="207"/>
      <c r="V35" s="207"/>
      <c r="W35" s="207"/>
      <c r="X35" s="207"/>
      <c r="Y35" s="207"/>
      <c r="Z35" s="207"/>
      <c r="AA35" s="207"/>
      <c r="AB35" s="207"/>
      <c r="AC35" s="207"/>
      <c r="AD35" s="207"/>
      <c r="AE35" s="207"/>
      <c r="AF35" s="222">
        <f>J35-M35</f>
        <v>7200</v>
      </c>
      <c r="AG35" s="207"/>
      <c r="AH35" s="207"/>
      <c r="AJ35" s="98"/>
      <c r="AM35" s="203" t="b">
        <f t="shared" si="5"/>
        <v>1</v>
      </c>
    </row>
    <row r="36" spans="1:39" x14ac:dyDescent="0.25">
      <c r="A36" s="179">
        <v>0</v>
      </c>
      <c r="B36" s="179" t="s">
        <v>207</v>
      </c>
      <c r="C36" s="179" t="s">
        <v>256</v>
      </c>
      <c r="E36" s="179" t="str">
        <f t="shared" si="7"/>
        <v/>
      </c>
      <c r="F36" s="623"/>
      <c r="G36" s="204">
        <v>61351</v>
      </c>
      <c r="H36" s="4" t="s">
        <v>132</v>
      </c>
      <c r="I36" s="4">
        <v>61351</v>
      </c>
      <c r="J36" s="205">
        <f>_xlfn.XLOOKUP(I36,'2. PC- Ch'!B:B,'2. PC- Ch'!H:H)</f>
        <v>0</v>
      </c>
      <c r="K36" s="205">
        <f t="shared" ref="K36:K49" si="8">J36-SUM(M36:AH36)</f>
        <v>0</v>
      </c>
      <c r="L36" s="206"/>
      <c r="M36" s="101"/>
      <c r="N36" s="207"/>
      <c r="O36" s="207"/>
      <c r="P36" s="207"/>
      <c r="Q36" s="207"/>
      <c r="R36" s="207"/>
      <c r="S36" s="207"/>
      <c r="T36" s="207"/>
      <c r="U36" s="207"/>
      <c r="V36" s="207"/>
      <c r="W36" s="101"/>
      <c r="X36" s="207"/>
      <c r="Y36" s="207"/>
      <c r="Z36" s="207"/>
      <c r="AA36" s="207"/>
      <c r="AB36" s="207"/>
      <c r="AC36" s="207"/>
      <c r="AD36" s="416">
        <f>$J36-$M36-W36</f>
        <v>0</v>
      </c>
      <c r="AE36" s="207"/>
      <c r="AF36" s="207"/>
      <c r="AG36" s="207"/>
      <c r="AH36" s="207"/>
      <c r="AJ36" s="98"/>
      <c r="AM36" s="203" t="b">
        <f t="shared" si="5"/>
        <v>1</v>
      </c>
    </row>
    <row r="37" spans="1:39" x14ac:dyDescent="0.25">
      <c r="A37" s="179">
        <v>0</v>
      </c>
      <c r="B37" s="179" t="s">
        <v>207</v>
      </c>
      <c r="C37" s="179" t="s">
        <v>256</v>
      </c>
      <c r="E37" s="179" t="str">
        <f t="shared" si="7"/>
        <v/>
      </c>
      <c r="F37" s="623"/>
      <c r="G37" s="204">
        <v>61352</v>
      </c>
      <c r="H37" s="4" t="s">
        <v>133</v>
      </c>
      <c r="I37" s="4">
        <v>61352</v>
      </c>
      <c r="J37" s="205">
        <f>_xlfn.XLOOKUP(I37,'2. PC- Ch'!B:B,'2. PC- Ch'!H:H)</f>
        <v>0</v>
      </c>
      <c r="K37" s="205">
        <f t="shared" si="8"/>
        <v>0</v>
      </c>
      <c r="L37" s="206"/>
      <c r="M37" s="101"/>
      <c r="N37" s="207"/>
      <c r="O37" s="207"/>
      <c r="P37" s="207"/>
      <c r="Q37" s="207"/>
      <c r="R37" s="207"/>
      <c r="S37" s="207"/>
      <c r="T37" s="207"/>
      <c r="U37" s="101"/>
      <c r="V37" s="101"/>
      <c r="W37" s="101"/>
      <c r="X37" s="101"/>
      <c r="Y37" s="101"/>
      <c r="Z37" s="101"/>
      <c r="AA37" s="101"/>
      <c r="AB37" s="101"/>
      <c r="AC37" s="101"/>
      <c r="AD37" s="101"/>
      <c r="AE37" s="101"/>
      <c r="AF37" s="207"/>
      <c r="AG37" s="207"/>
      <c r="AH37" s="207"/>
      <c r="AJ37" s="98"/>
      <c r="AM37" s="203" t="b">
        <f t="shared" si="5"/>
        <v>1</v>
      </c>
    </row>
    <row r="38" spans="1:39" x14ac:dyDescent="0.25">
      <c r="A38" s="179">
        <v>0</v>
      </c>
      <c r="B38" s="179" t="s">
        <v>207</v>
      </c>
      <c r="C38" s="179" t="s">
        <v>256</v>
      </c>
      <c r="E38" s="179" t="str">
        <f t="shared" si="7"/>
        <v/>
      </c>
      <c r="F38" s="623"/>
      <c r="G38" s="204">
        <v>61353</v>
      </c>
      <c r="H38" s="4" t="s">
        <v>134</v>
      </c>
      <c r="I38" s="4">
        <v>61353</v>
      </c>
      <c r="J38" s="205">
        <f>_xlfn.XLOOKUP(I38,'2. PC- Ch'!B:B,'2. PC- Ch'!H:H)</f>
        <v>0</v>
      </c>
      <c r="K38" s="205">
        <f t="shared" si="8"/>
        <v>0</v>
      </c>
      <c r="L38" s="206"/>
      <c r="M38" s="101"/>
      <c r="N38" s="207"/>
      <c r="O38" s="207"/>
      <c r="P38" s="207"/>
      <c r="Q38" s="207"/>
      <c r="R38" s="207"/>
      <c r="S38" s="207"/>
      <c r="T38" s="207"/>
      <c r="U38" s="101"/>
      <c r="V38" s="207"/>
      <c r="W38" s="207"/>
      <c r="X38" s="101"/>
      <c r="Y38" s="416">
        <f>$J38-$M38-U38-X38-AB38</f>
        <v>0</v>
      </c>
      <c r="Z38" s="207"/>
      <c r="AA38" s="207"/>
      <c r="AB38" s="101"/>
      <c r="AC38" s="207"/>
      <c r="AD38" s="207"/>
      <c r="AE38" s="207"/>
      <c r="AF38" s="207"/>
      <c r="AG38" s="207"/>
      <c r="AH38" s="207"/>
      <c r="AJ38" s="98"/>
      <c r="AM38" s="203" t="b">
        <f t="shared" si="5"/>
        <v>1</v>
      </c>
    </row>
    <row r="39" spans="1:39" x14ac:dyDescent="0.25">
      <c r="A39" s="179">
        <v>0</v>
      </c>
      <c r="B39" s="179" t="s">
        <v>207</v>
      </c>
      <c r="C39" s="179" t="s">
        <v>256</v>
      </c>
      <c r="E39" s="179" t="str">
        <f t="shared" si="7"/>
        <v/>
      </c>
      <c r="F39" s="623"/>
      <c r="G39" s="204">
        <v>61358</v>
      </c>
      <c r="H39" s="4" t="s">
        <v>135</v>
      </c>
      <c r="I39" s="4">
        <v>61358</v>
      </c>
      <c r="J39" s="205">
        <f>_xlfn.XLOOKUP(I39,'2. PC- Ch'!B:B,'2. PC- Ch'!H:H)</f>
        <v>0</v>
      </c>
      <c r="K39" s="205">
        <f t="shared" si="8"/>
        <v>0</v>
      </c>
      <c r="L39" s="206"/>
      <c r="M39" s="101"/>
      <c r="N39" s="207"/>
      <c r="O39" s="207"/>
      <c r="P39" s="207"/>
      <c r="Q39" s="207"/>
      <c r="R39" s="207"/>
      <c r="S39" s="207"/>
      <c r="T39" s="207"/>
      <c r="U39" s="101"/>
      <c r="V39" s="101"/>
      <c r="W39" s="101"/>
      <c r="X39" s="101"/>
      <c r="Y39" s="101"/>
      <c r="Z39" s="101"/>
      <c r="AA39" s="101"/>
      <c r="AB39" s="101"/>
      <c r="AC39" s="101"/>
      <c r="AD39" s="101"/>
      <c r="AE39" s="101"/>
      <c r="AF39" s="101"/>
      <c r="AG39" s="207"/>
      <c r="AH39" s="207"/>
      <c r="AJ39" s="98"/>
      <c r="AM39" s="203" t="b">
        <f t="shared" si="5"/>
        <v>1</v>
      </c>
    </row>
    <row r="40" spans="1:39" x14ac:dyDescent="0.25">
      <c r="A40" s="179">
        <v>0</v>
      </c>
      <c r="B40" s="179" t="s">
        <v>113</v>
      </c>
      <c r="C40" s="179" t="s">
        <v>246</v>
      </c>
      <c r="E40" s="179" t="str">
        <f t="shared" si="7"/>
        <v/>
      </c>
      <c r="F40" s="624"/>
      <c r="G40" s="204">
        <v>614</v>
      </c>
      <c r="H40" s="4" t="s">
        <v>28</v>
      </c>
      <c r="I40" s="4">
        <v>614</v>
      </c>
      <c r="J40" s="205">
        <f>_xlfn.XLOOKUP(I40,'2. PC- Ch'!B:B,'2. PC- Ch'!H:H)</f>
        <v>0</v>
      </c>
      <c r="K40" s="205">
        <f t="shared" si="8"/>
        <v>0</v>
      </c>
      <c r="L40" s="206"/>
      <c r="M40" s="101"/>
      <c r="N40" s="207"/>
      <c r="O40" s="207"/>
      <c r="P40" s="207"/>
      <c r="Q40" s="207"/>
      <c r="R40" s="207"/>
      <c r="S40" s="207"/>
      <c r="T40" s="207"/>
      <c r="U40" s="207"/>
      <c r="V40" s="207"/>
      <c r="W40" s="207"/>
      <c r="X40" s="207"/>
      <c r="Y40" s="207"/>
      <c r="Z40" s="207"/>
      <c r="AA40" s="207"/>
      <c r="AB40" s="207"/>
      <c r="AC40" s="207"/>
      <c r="AD40" s="207"/>
      <c r="AE40" s="207"/>
      <c r="AF40" s="222">
        <f>$J$40-$M$40</f>
        <v>0</v>
      </c>
      <c r="AG40" s="207"/>
      <c r="AH40" s="207"/>
      <c r="AJ40" s="98"/>
      <c r="AM40" s="203" t="b">
        <f t="shared" si="5"/>
        <v>1</v>
      </c>
    </row>
    <row r="41" spans="1:39" x14ac:dyDescent="0.25">
      <c r="A41" s="179">
        <v>0</v>
      </c>
      <c r="B41" s="179" t="s">
        <v>725</v>
      </c>
      <c r="C41" s="179" t="s">
        <v>726</v>
      </c>
      <c r="E41" s="179" t="str">
        <f t="shared" si="7"/>
        <v/>
      </c>
      <c r="F41" s="622" t="s">
        <v>136</v>
      </c>
      <c r="G41" s="204">
        <v>6152</v>
      </c>
      <c r="H41" s="4" t="s">
        <v>137</v>
      </c>
      <c r="I41" s="4">
        <v>6152</v>
      </c>
      <c r="J41" s="205">
        <f>_xlfn.XLOOKUP(I41,'2. PC- Ch'!B:B,'2. PC- Ch'!H:H)</f>
        <v>0</v>
      </c>
      <c r="K41" s="205">
        <f t="shared" si="8"/>
        <v>0</v>
      </c>
      <c r="L41" s="206"/>
      <c r="M41" s="101"/>
      <c r="N41" s="207"/>
      <c r="O41" s="207"/>
      <c r="P41" s="207"/>
      <c r="Q41" s="207"/>
      <c r="R41" s="207"/>
      <c r="S41" s="207"/>
      <c r="T41" s="207"/>
      <c r="U41" s="207"/>
      <c r="V41" s="207"/>
      <c r="W41" s="207"/>
      <c r="X41" s="207"/>
      <c r="Y41" s="207"/>
      <c r="Z41" s="207"/>
      <c r="AA41" s="207"/>
      <c r="AB41" s="207"/>
      <c r="AC41" s="207"/>
      <c r="AD41" s="207"/>
      <c r="AE41" s="207"/>
      <c r="AF41" s="222">
        <f>$J$41-$M$41</f>
        <v>0</v>
      </c>
      <c r="AG41" s="207"/>
      <c r="AH41" s="207"/>
      <c r="AJ41" s="98"/>
      <c r="AM41" s="203" t="b">
        <f t="shared" si="5"/>
        <v>1</v>
      </c>
    </row>
    <row r="42" spans="1:39" x14ac:dyDescent="0.25">
      <c r="A42" s="179">
        <v>0</v>
      </c>
      <c r="B42" s="179" t="s">
        <v>737</v>
      </c>
      <c r="C42" s="179" t="s">
        <v>726</v>
      </c>
      <c r="E42" s="179" t="str">
        <f t="shared" si="7"/>
        <v/>
      </c>
      <c r="F42" s="623"/>
      <c r="G42" s="204">
        <v>61558</v>
      </c>
      <c r="H42" s="4" t="s">
        <v>138</v>
      </c>
      <c r="I42" s="4">
        <v>61558</v>
      </c>
      <c r="J42" s="205">
        <f>_xlfn.XLOOKUP(I42,'2. PC- Ch'!B:B,'2. PC- Ch'!H:H)</f>
        <v>0</v>
      </c>
      <c r="K42" s="205">
        <f t="shared" si="8"/>
        <v>0</v>
      </c>
      <c r="L42" s="206"/>
      <c r="M42" s="101"/>
      <c r="N42" s="207"/>
      <c r="O42" s="207"/>
      <c r="P42" s="207"/>
      <c r="Q42" s="207"/>
      <c r="R42" s="207"/>
      <c r="S42" s="207"/>
      <c r="T42" s="207"/>
      <c r="U42" s="101"/>
      <c r="V42" s="101"/>
      <c r="W42" s="101"/>
      <c r="X42" s="101"/>
      <c r="Y42" s="101"/>
      <c r="Z42" s="101"/>
      <c r="AA42" s="101"/>
      <c r="AB42" s="101"/>
      <c r="AC42" s="101"/>
      <c r="AD42" s="101"/>
      <c r="AE42" s="101"/>
      <c r="AF42" s="207"/>
      <c r="AG42" s="207"/>
      <c r="AH42" s="207"/>
      <c r="AJ42" s="98"/>
      <c r="AM42" s="203" t="b">
        <f t="shared" si="5"/>
        <v>1</v>
      </c>
    </row>
    <row r="43" spans="1:39" x14ac:dyDescent="0.25">
      <c r="A43" s="179">
        <v>0</v>
      </c>
      <c r="B43" s="179" t="s">
        <v>737</v>
      </c>
      <c r="C43" s="179" t="s">
        <v>726</v>
      </c>
      <c r="E43" s="179" t="str">
        <f t="shared" si="7"/>
        <v/>
      </c>
      <c r="F43" s="623"/>
      <c r="G43" s="204">
        <v>61561</v>
      </c>
      <c r="H43" s="4" t="s">
        <v>132</v>
      </c>
      <c r="I43" s="4">
        <v>61561</v>
      </c>
      <c r="J43" s="205">
        <f>_xlfn.XLOOKUP(I43,'2. PC- Ch'!B:B,'2. PC- Ch'!H:H)</f>
        <v>0</v>
      </c>
      <c r="K43" s="205">
        <f t="shared" si="8"/>
        <v>0</v>
      </c>
      <c r="L43" s="206"/>
      <c r="M43" s="101"/>
      <c r="N43" s="207"/>
      <c r="O43" s="207"/>
      <c r="P43" s="207"/>
      <c r="Q43" s="207"/>
      <c r="R43" s="207"/>
      <c r="S43" s="207"/>
      <c r="T43" s="207"/>
      <c r="U43" s="207"/>
      <c r="V43" s="207"/>
      <c r="W43" s="101"/>
      <c r="X43" s="207"/>
      <c r="Y43" s="207"/>
      <c r="Z43" s="207"/>
      <c r="AA43" s="207"/>
      <c r="AB43" s="207"/>
      <c r="AC43" s="207"/>
      <c r="AD43" s="416">
        <f>$J43-$M43-W43</f>
        <v>0</v>
      </c>
      <c r="AE43" s="207"/>
      <c r="AF43" s="207"/>
      <c r="AG43" s="207"/>
      <c r="AH43" s="207"/>
      <c r="AJ43" s="98"/>
      <c r="AM43" s="203" t="b">
        <f t="shared" si="5"/>
        <v>1</v>
      </c>
    </row>
    <row r="44" spans="1:39" x14ac:dyDescent="0.25">
      <c r="A44" s="179">
        <v>0</v>
      </c>
      <c r="B44" s="179" t="s">
        <v>737</v>
      </c>
      <c r="C44" s="179" t="s">
        <v>726</v>
      </c>
      <c r="E44" s="179" t="str">
        <f t="shared" si="7"/>
        <v/>
      </c>
      <c r="F44" s="624"/>
      <c r="G44" s="204">
        <v>61568</v>
      </c>
      <c r="H44" s="4" t="s">
        <v>84</v>
      </c>
      <c r="I44" s="4">
        <v>61568</v>
      </c>
      <c r="J44" s="205">
        <f>_xlfn.XLOOKUP(I44,'2. PC- Ch'!B:B,'2. PC- Ch'!H:H)</f>
        <v>0</v>
      </c>
      <c r="K44" s="205">
        <f t="shared" si="8"/>
        <v>0</v>
      </c>
      <c r="L44" s="206"/>
      <c r="M44" s="101"/>
      <c r="N44" s="207"/>
      <c r="O44" s="207"/>
      <c r="P44" s="207"/>
      <c r="Q44" s="207"/>
      <c r="R44" s="207"/>
      <c r="S44" s="207"/>
      <c r="T44" s="207"/>
      <c r="U44" s="101"/>
      <c r="V44" s="101"/>
      <c r="W44" s="101"/>
      <c r="X44" s="101"/>
      <c r="Y44" s="101"/>
      <c r="Z44" s="101"/>
      <c r="AA44" s="101"/>
      <c r="AB44" s="101"/>
      <c r="AC44" s="101"/>
      <c r="AD44" s="101"/>
      <c r="AE44" s="101"/>
      <c r="AF44" s="207"/>
      <c r="AG44" s="207"/>
      <c r="AH44" s="207"/>
      <c r="AJ44" s="98"/>
      <c r="AM44" s="203" t="b">
        <f t="shared" si="5"/>
        <v>1</v>
      </c>
    </row>
    <row r="45" spans="1:39" x14ac:dyDescent="0.25">
      <c r="A45" s="179">
        <v>0</v>
      </c>
      <c r="B45" s="179" t="s">
        <v>738</v>
      </c>
      <c r="C45" s="179" t="s">
        <v>739</v>
      </c>
      <c r="E45" s="179" t="str">
        <f t="shared" si="7"/>
        <v>OK</v>
      </c>
      <c r="F45" s="622" t="s">
        <v>139</v>
      </c>
      <c r="G45" s="1">
        <v>6163</v>
      </c>
      <c r="H45" s="2" t="s">
        <v>665</v>
      </c>
      <c r="I45" s="1">
        <v>6163</v>
      </c>
      <c r="J45" s="205">
        <f>_xlfn.XLOOKUP(I45,'2. PC- Ch'!B:B,'2. PC- Ch'!H:H)</f>
        <v>2800</v>
      </c>
      <c r="K45" s="205">
        <f t="shared" si="8"/>
        <v>0</v>
      </c>
      <c r="L45" s="206"/>
      <c r="M45" s="101"/>
      <c r="N45" s="207"/>
      <c r="O45" s="207"/>
      <c r="P45" s="207"/>
      <c r="Q45" s="207"/>
      <c r="R45" s="207"/>
      <c r="S45" s="207"/>
      <c r="T45" s="207"/>
      <c r="U45" s="101"/>
      <c r="V45" s="207"/>
      <c r="W45" s="207"/>
      <c r="X45" s="101"/>
      <c r="Y45" s="416">
        <f>$J45-$M45-U45-X45-AB45</f>
        <v>2800</v>
      </c>
      <c r="Z45" s="207"/>
      <c r="AA45" s="207"/>
      <c r="AB45" s="101"/>
      <c r="AC45" s="207"/>
      <c r="AD45" s="207"/>
      <c r="AE45" s="207"/>
      <c r="AF45" s="207"/>
      <c r="AG45" s="207"/>
      <c r="AH45" s="207"/>
      <c r="AJ45" s="98"/>
      <c r="AM45" s="203" t="b">
        <f t="shared" si="5"/>
        <v>1</v>
      </c>
    </row>
    <row r="46" spans="1:39" x14ac:dyDescent="0.25">
      <c r="A46" s="179">
        <v>0</v>
      </c>
      <c r="B46" s="179" t="s">
        <v>738</v>
      </c>
      <c r="C46" s="179" t="s">
        <v>739</v>
      </c>
      <c r="E46" s="179" t="str">
        <f t="shared" si="7"/>
        <v>OK</v>
      </c>
      <c r="F46" s="624"/>
      <c r="G46" s="1">
        <v>6168</v>
      </c>
      <c r="H46" s="2" t="s">
        <v>666</v>
      </c>
      <c r="I46" s="1">
        <v>6168</v>
      </c>
      <c r="J46" s="205">
        <f>_xlfn.XLOOKUP(I46,'2. PC- Ch'!B:B,'2. PC- Ch'!H:H)</f>
        <v>1200</v>
      </c>
      <c r="K46" s="205">
        <f t="shared" si="8"/>
        <v>0</v>
      </c>
      <c r="L46" s="206"/>
      <c r="M46" s="101"/>
      <c r="N46" s="207"/>
      <c r="O46" s="207"/>
      <c r="P46" s="207"/>
      <c r="Q46" s="207"/>
      <c r="R46" s="207"/>
      <c r="S46" s="207"/>
      <c r="T46" s="207"/>
      <c r="U46" s="207"/>
      <c r="V46" s="207"/>
      <c r="W46" s="207"/>
      <c r="X46" s="207"/>
      <c r="Y46" s="207"/>
      <c r="Z46" s="207"/>
      <c r="AA46" s="207"/>
      <c r="AB46" s="222">
        <f>$J$46-$M$46</f>
        <v>1200</v>
      </c>
      <c r="AC46" s="207"/>
      <c r="AD46" s="207"/>
      <c r="AE46" s="207"/>
      <c r="AF46" s="207"/>
      <c r="AG46" s="213"/>
      <c r="AH46" s="213"/>
      <c r="AJ46" s="98"/>
      <c r="AM46" s="203" t="b">
        <f t="shared" si="5"/>
        <v>1</v>
      </c>
    </row>
    <row r="47" spans="1:39" x14ac:dyDescent="0.25">
      <c r="A47" s="179">
        <v>0</v>
      </c>
      <c r="B47" s="179" t="s">
        <v>206</v>
      </c>
      <c r="C47" s="179" t="s">
        <v>255</v>
      </c>
      <c r="E47" s="179" t="str">
        <f>IF(OR(K47&lt;0,J47&lt;0,NOT(AM47)),"ERREUR",IF(J47=0,"",IF(K47=0,"OK","ECART")))</f>
        <v/>
      </c>
      <c r="F47" s="622" t="s">
        <v>691</v>
      </c>
      <c r="G47" s="204">
        <v>617</v>
      </c>
      <c r="H47" s="4" t="s">
        <v>140</v>
      </c>
      <c r="I47" s="4">
        <v>617</v>
      </c>
      <c r="J47" s="205">
        <f>_xlfn.XLOOKUP(I47,'2. PC- Ch'!B:B,'2. PC- Ch'!H:H)</f>
        <v>0</v>
      </c>
      <c r="K47" s="205">
        <f t="shared" si="8"/>
        <v>0</v>
      </c>
      <c r="L47" s="206"/>
      <c r="M47" s="101"/>
      <c r="N47" s="207"/>
      <c r="O47" s="207"/>
      <c r="P47" s="207"/>
      <c r="Q47" s="207"/>
      <c r="R47" s="207"/>
      <c r="S47" s="207"/>
      <c r="T47" s="207"/>
      <c r="U47" s="207"/>
      <c r="V47" s="207"/>
      <c r="W47" s="207"/>
      <c r="X47" s="207"/>
      <c r="Y47" s="207"/>
      <c r="Z47" s="207"/>
      <c r="AA47" s="207"/>
      <c r="AB47" s="416">
        <f>$J47-$M47-SUM(AC47:AE47)</f>
        <v>0</v>
      </c>
      <c r="AC47" s="101"/>
      <c r="AD47" s="101"/>
      <c r="AE47" s="101"/>
      <c r="AF47" s="207"/>
      <c r="AG47" s="207"/>
      <c r="AH47" s="207"/>
      <c r="AJ47" s="98"/>
      <c r="AM47" s="203" t="b">
        <f t="shared" ref="AM47:AM73" si="9">IF(ISBLANK(H47),"",AND(N47&gt;=-1,O47&gt;=-1,P47&gt;=-1,Q47&gt;=-1,R47&gt;=-1,S47&gt;=-1,T47&gt;=-1,U47&gt;=-1,V47&gt;=-1,X47&gt;=-1,Y47&gt;=-1,W47&gt;=-1,Z47&gt;=-1,AA47&gt;=-1,AB47&gt;=-1,AC47&gt;=-1,AD47&gt;=-1,AE47&gt;=-1,AF47&gt;=-1,AG47&gt;=-1,AH47&gt;=-1))</f>
        <v>1</v>
      </c>
    </row>
    <row r="48" spans="1:39" ht="30.6" x14ac:dyDescent="0.25">
      <c r="A48" s="179">
        <v>0</v>
      </c>
      <c r="B48" s="179" t="s">
        <v>206</v>
      </c>
      <c r="C48" s="179" t="s">
        <v>255</v>
      </c>
      <c r="E48" s="179" t="str">
        <f>IF(OR(K48&lt;0,J48&lt;0,NOT(AM48)),"ERREUR",IF(J48=0,"",IF(K48=0,"OK","ECART")))</f>
        <v/>
      </c>
      <c r="F48" s="623"/>
      <c r="G48" s="204">
        <v>618</v>
      </c>
      <c r="H48" s="4" t="s">
        <v>714</v>
      </c>
      <c r="I48" s="4">
        <v>618</v>
      </c>
      <c r="J48" s="205">
        <f>_xlfn.XLOOKUP(I48,'2. PC- Ch'!B:B,'2. PC- Ch'!H:H)</f>
        <v>0</v>
      </c>
      <c r="K48" s="205">
        <f t="shared" si="8"/>
        <v>0</v>
      </c>
      <c r="L48" s="206"/>
      <c r="M48" s="101"/>
      <c r="N48" s="207"/>
      <c r="O48" s="207"/>
      <c r="P48" s="207"/>
      <c r="Q48" s="207"/>
      <c r="R48" s="207"/>
      <c r="S48" s="207"/>
      <c r="T48" s="207"/>
      <c r="U48" s="101"/>
      <c r="V48" s="101"/>
      <c r="W48" s="101"/>
      <c r="X48" s="101"/>
      <c r="Y48" s="101"/>
      <c r="Z48" s="101"/>
      <c r="AA48" s="101"/>
      <c r="AB48" s="416">
        <f>$J48-$M48-SUM(AC48:AE48,U48:AA48)</f>
        <v>0</v>
      </c>
      <c r="AC48" s="101"/>
      <c r="AD48" s="101"/>
      <c r="AE48" s="101"/>
      <c r="AF48" s="207"/>
      <c r="AG48" s="207"/>
      <c r="AH48" s="207"/>
      <c r="AJ48" s="98"/>
      <c r="AM48" s="203" t="b">
        <f t="shared" si="9"/>
        <v>1</v>
      </c>
    </row>
    <row r="49" spans="1:39" ht="20.399999999999999" x14ac:dyDescent="0.25">
      <c r="A49" s="179">
        <v>0</v>
      </c>
      <c r="B49" s="179" t="s">
        <v>206</v>
      </c>
      <c r="C49" s="179" t="s">
        <v>255</v>
      </c>
      <c r="E49" s="179" t="str">
        <f>IF(OR(K49&lt;0,J49&lt;0,NOT(AM49)),"ERREUR",IF(J49=0,"",IF(K49=0,"OK","ECART")))</f>
        <v/>
      </c>
      <c r="F49" s="624"/>
      <c r="G49" s="204">
        <v>619</v>
      </c>
      <c r="H49" s="4" t="s">
        <v>29</v>
      </c>
      <c r="I49" s="4">
        <v>619</v>
      </c>
      <c r="J49" s="205">
        <f>_xlfn.XLOOKUP(I49,'2. PC- Ch'!B:B,'2. PC- Ch'!H:H)</f>
        <v>0</v>
      </c>
      <c r="K49" s="205">
        <f t="shared" si="8"/>
        <v>0</v>
      </c>
      <c r="L49" s="206"/>
      <c r="M49" s="101"/>
      <c r="N49" s="207"/>
      <c r="O49" s="207"/>
      <c r="P49" s="207"/>
      <c r="Q49" s="207"/>
      <c r="R49" s="207"/>
      <c r="S49" s="207"/>
      <c r="T49" s="207"/>
      <c r="U49" s="101"/>
      <c r="V49" s="101"/>
      <c r="W49" s="101"/>
      <c r="X49" s="101"/>
      <c r="Y49" s="101"/>
      <c r="Z49" s="101"/>
      <c r="AA49" s="101"/>
      <c r="AB49" s="101"/>
      <c r="AC49" s="101"/>
      <c r="AD49" s="101"/>
      <c r="AE49" s="101"/>
      <c r="AF49" s="101"/>
      <c r="AG49" s="207"/>
      <c r="AH49" s="207"/>
      <c r="AJ49" s="98"/>
      <c r="AM49" s="203" t="b">
        <f t="shared" si="9"/>
        <v>1</v>
      </c>
    </row>
    <row r="50" spans="1:39" ht="20.399999999999999" x14ac:dyDescent="0.25">
      <c r="A50" s="179">
        <v>0</v>
      </c>
      <c r="B50" s="179" t="s">
        <v>494</v>
      </c>
      <c r="C50" s="179" t="s">
        <v>527</v>
      </c>
      <c r="E50" s="179" t="str">
        <f t="shared" ref="E50:E57" si="10">IF(OR(K50&lt;0,J50&lt;0,NOT(AM50)),"ERREUR",IF(J50=0,"",IF(K50=0,"OK","ECART")))</f>
        <v/>
      </c>
      <c r="F50" s="622" t="s">
        <v>141</v>
      </c>
      <c r="G50" s="470" t="s">
        <v>489</v>
      </c>
      <c r="H50" s="4" t="s">
        <v>493</v>
      </c>
      <c r="I50" s="4" t="s">
        <v>528</v>
      </c>
      <c r="J50" s="205">
        <f>SUM('2. PC- Ch'!H56,'2. PC- Ch'!H64)</f>
        <v>0</v>
      </c>
      <c r="K50" s="205">
        <f t="shared" ref="K50:K58" si="11">J50-SUM(M50:AH50)</f>
        <v>0</v>
      </c>
      <c r="L50" s="206"/>
      <c r="M50" s="101"/>
      <c r="N50" s="101"/>
      <c r="O50" s="101"/>
      <c r="P50" s="101"/>
      <c r="Q50" s="101"/>
      <c r="R50" s="101"/>
      <c r="S50" s="101"/>
      <c r="T50" s="101"/>
      <c r="U50" s="101"/>
      <c r="V50" s="101"/>
      <c r="W50" s="101"/>
      <c r="X50" s="101"/>
      <c r="Y50" s="101"/>
      <c r="Z50" s="101"/>
      <c r="AA50" s="101"/>
      <c r="AB50" s="101"/>
      <c r="AC50" s="101"/>
      <c r="AD50" s="101"/>
      <c r="AE50" s="101"/>
      <c r="AF50" s="207"/>
      <c r="AG50" s="207"/>
      <c r="AH50" s="207"/>
      <c r="AJ50" s="98"/>
      <c r="AM50" s="203" t="b">
        <f t="shared" si="9"/>
        <v>1</v>
      </c>
    </row>
    <row r="51" spans="1:39" ht="30.6" x14ac:dyDescent="0.25">
      <c r="A51" s="179">
        <v>0</v>
      </c>
      <c r="B51" s="179" t="s">
        <v>495</v>
      </c>
      <c r="C51" s="179" t="s">
        <v>522</v>
      </c>
      <c r="E51" s="179" t="str">
        <f t="shared" si="10"/>
        <v/>
      </c>
      <c r="F51" s="623"/>
      <c r="G51" s="470" t="s">
        <v>497</v>
      </c>
      <c r="H51" s="4" t="s">
        <v>496</v>
      </c>
      <c r="I51" s="4" t="s">
        <v>529</v>
      </c>
      <c r="J51" s="205">
        <f>SUM('2. PC- Ch'!H57,'2. PC- Ch'!H65)</f>
        <v>0</v>
      </c>
      <c r="K51" s="205">
        <f t="shared" si="11"/>
        <v>0</v>
      </c>
      <c r="L51" s="206"/>
      <c r="M51" s="101"/>
      <c r="N51" s="101"/>
      <c r="O51" s="101"/>
      <c r="P51" s="101"/>
      <c r="Q51" s="101"/>
      <c r="R51" s="101"/>
      <c r="S51" s="101"/>
      <c r="T51" s="101"/>
      <c r="U51" s="101"/>
      <c r="V51" s="101"/>
      <c r="W51" s="101"/>
      <c r="X51" s="101"/>
      <c r="Y51" s="101"/>
      <c r="Z51" s="101"/>
      <c r="AA51" s="101"/>
      <c r="AB51" s="101"/>
      <c r="AC51" s="101"/>
      <c r="AD51" s="101"/>
      <c r="AE51" s="101"/>
      <c r="AF51" s="207"/>
      <c r="AG51" s="207"/>
      <c r="AH51" s="207"/>
      <c r="AJ51" s="98"/>
      <c r="AM51" s="203" t="b">
        <f t="shared" si="9"/>
        <v>1</v>
      </c>
    </row>
    <row r="52" spans="1:39" x14ac:dyDescent="0.25">
      <c r="A52" s="179">
        <v>0</v>
      </c>
      <c r="B52" s="179" t="s">
        <v>218</v>
      </c>
      <c r="C52" s="179" t="s">
        <v>523</v>
      </c>
      <c r="E52" s="179" t="str">
        <f t="shared" si="10"/>
        <v/>
      </c>
      <c r="F52" s="623"/>
      <c r="G52" s="470" t="s">
        <v>409</v>
      </c>
      <c r="H52" s="4" t="s">
        <v>222</v>
      </c>
      <c r="I52" s="4" t="s">
        <v>530</v>
      </c>
      <c r="J52" s="205">
        <f>SUM('2. PC- Ch'!H58,'2. PC- Ch'!H66)</f>
        <v>0</v>
      </c>
      <c r="K52" s="205">
        <f t="shared" si="11"/>
        <v>0</v>
      </c>
      <c r="L52" s="206"/>
      <c r="M52" s="101"/>
      <c r="N52" s="101"/>
      <c r="O52" s="101"/>
      <c r="P52" s="101"/>
      <c r="Q52" s="101"/>
      <c r="R52" s="101"/>
      <c r="S52" s="101"/>
      <c r="T52" s="101"/>
      <c r="U52" s="101"/>
      <c r="V52" s="101"/>
      <c r="W52" s="101"/>
      <c r="X52" s="101"/>
      <c r="Y52" s="101"/>
      <c r="Z52" s="101"/>
      <c r="AA52" s="101"/>
      <c r="AB52" s="101"/>
      <c r="AC52" s="101"/>
      <c r="AD52" s="101"/>
      <c r="AE52" s="101"/>
      <c r="AF52" s="207"/>
      <c r="AG52" s="207"/>
      <c r="AH52" s="207"/>
      <c r="AJ52" s="98"/>
      <c r="AM52" s="203" t="b">
        <f t="shared" si="9"/>
        <v>1</v>
      </c>
    </row>
    <row r="53" spans="1:39" x14ac:dyDescent="0.25">
      <c r="A53" s="179">
        <v>0</v>
      </c>
      <c r="B53" s="179" t="s">
        <v>224</v>
      </c>
      <c r="C53" s="179" t="s">
        <v>524</v>
      </c>
      <c r="E53" s="179" t="str">
        <f t="shared" si="10"/>
        <v/>
      </c>
      <c r="F53" s="623"/>
      <c r="G53" s="470" t="s">
        <v>410</v>
      </c>
      <c r="H53" s="4" t="s">
        <v>224</v>
      </c>
      <c r="I53" s="4" t="s">
        <v>531</v>
      </c>
      <c r="J53" s="205">
        <f>SUM('2. PC- Ch'!H59,'2. PC- Ch'!H67)</f>
        <v>0</v>
      </c>
      <c r="K53" s="205">
        <f t="shared" si="11"/>
        <v>0</v>
      </c>
      <c r="L53" s="206"/>
      <c r="M53" s="101"/>
      <c r="N53" s="101"/>
      <c r="O53" s="101"/>
      <c r="P53" s="101"/>
      <c r="Q53" s="101"/>
      <c r="R53" s="101"/>
      <c r="S53" s="101"/>
      <c r="T53" s="101"/>
      <c r="U53" s="101"/>
      <c r="V53" s="101"/>
      <c r="W53" s="101"/>
      <c r="X53" s="101"/>
      <c r="Y53" s="101"/>
      <c r="Z53" s="101"/>
      <c r="AA53" s="101"/>
      <c r="AB53" s="101"/>
      <c r="AC53" s="101"/>
      <c r="AD53" s="101"/>
      <c r="AE53" s="101"/>
      <c r="AF53" s="207"/>
      <c r="AG53" s="207"/>
      <c r="AH53" s="207"/>
      <c r="AJ53" s="98"/>
      <c r="AM53" s="203" t="b">
        <f t="shared" si="9"/>
        <v>1</v>
      </c>
    </row>
    <row r="54" spans="1:39" x14ac:dyDescent="0.25">
      <c r="A54" s="179">
        <v>0</v>
      </c>
      <c r="B54" s="179" t="s">
        <v>780</v>
      </c>
      <c r="C54" s="179" t="s">
        <v>821</v>
      </c>
      <c r="E54" s="179" t="str">
        <f t="shared" si="10"/>
        <v/>
      </c>
      <c r="F54" s="623"/>
      <c r="G54" s="470" t="s">
        <v>784</v>
      </c>
      <c r="H54" s="2" t="s">
        <v>780</v>
      </c>
      <c r="I54" s="4" t="s">
        <v>781</v>
      </c>
      <c r="J54" s="205">
        <f>+SUM('2. PC- Ch'!H60,'2. PC- Ch'!H68)</f>
        <v>0</v>
      </c>
      <c r="K54" s="205">
        <f t="shared" si="11"/>
        <v>0</v>
      </c>
      <c r="L54" s="206"/>
      <c r="M54" s="101"/>
      <c r="N54" s="101"/>
      <c r="O54" s="101"/>
      <c r="P54" s="101"/>
      <c r="Q54" s="101"/>
      <c r="R54" s="101"/>
      <c r="S54" s="101"/>
      <c r="T54" s="101"/>
      <c r="U54" s="101"/>
      <c r="V54" s="101"/>
      <c r="W54" s="101"/>
      <c r="X54" s="101"/>
      <c r="Y54" s="101"/>
      <c r="Z54" s="101"/>
      <c r="AA54" s="101"/>
      <c r="AB54" s="101"/>
      <c r="AC54" s="101"/>
      <c r="AD54" s="101"/>
      <c r="AE54" s="101"/>
      <c r="AF54" s="207"/>
      <c r="AG54" s="207"/>
      <c r="AH54" s="207"/>
      <c r="AJ54" s="98"/>
      <c r="AM54" s="203" t="b">
        <f t="shared" si="9"/>
        <v>1</v>
      </c>
    </row>
    <row r="55" spans="1:39" x14ac:dyDescent="0.25">
      <c r="A55" s="179">
        <v>0</v>
      </c>
      <c r="B55" s="179" t="s">
        <v>812</v>
      </c>
      <c r="C55" s="179" t="s">
        <v>822</v>
      </c>
      <c r="E55" s="179" t="str">
        <f t="shared" si="10"/>
        <v/>
      </c>
      <c r="F55" s="623"/>
      <c r="G55" s="470" t="s">
        <v>820</v>
      </c>
      <c r="H55" s="4" t="s">
        <v>812</v>
      </c>
      <c r="I55" s="4" t="s">
        <v>820</v>
      </c>
      <c r="J55" s="205">
        <f>+SUM('2. PC- Ch'!H61,'2. PC- Ch'!H69)</f>
        <v>0</v>
      </c>
      <c r="K55" s="205">
        <f t="shared" si="11"/>
        <v>0</v>
      </c>
      <c r="L55" s="206"/>
      <c r="M55" s="101"/>
      <c r="N55" s="101"/>
      <c r="O55" s="101"/>
      <c r="P55" s="101"/>
      <c r="Q55" s="101"/>
      <c r="R55" s="101"/>
      <c r="S55" s="101"/>
      <c r="T55" s="101"/>
      <c r="U55" s="101"/>
      <c r="V55" s="101"/>
      <c r="W55" s="101"/>
      <c r="X55" s="101"/>
      <c r="Y55" s="101"/>
      <c r="Z55" s="101"/>
      <c r="AA55" s="101"/>
      <c r="AB55" s="101"/>
      <c r="AC55" s="101"/>
      <c r="AD55" s="101"/>
      <c r="AE55" s="101"/>
      <c r="AF55" s="207"/>
      <c r="AG55" s="207"/>
      <c r="AH55" s="207"/>
      <c r="AJ55" s="98"/>
      <c r="AM55" s="203" t="b">
        <f t="shared" si="9"/>
        <v>1</v>
      </c>
    </row>
    <row r="56" spans="1:39" x14ac:dyDescent="0.25">
      <c r="A56" s="179">
        <v>0</v>
      </c>
      <c r="B56" s="179" t="s">
        <v>231</v>
      </c>
      <c r="C56" s="179" t="s">
        <v>525</v>
      </c>
      <c r="E56" s="179" t="str">
        <f t="shared" si="10"/>
        <v/>
      </c>
      <c r="F56" s="623"/>
      <c r="G56" s="470" t="s">
        <v>234</v>
      </c>
      <c r="H56" s="4" t="s">
        <v>231</v>
      </c>
      <c r="I56" s="4" t="s">
        <v>532</v>
      </c>
      <c r="J56" s="205">
        <f>SUM('2. PC- Ch'!H62,'2. PC- Ch'!H70)</f>
        <v>0</v>
      </c>
      <c r="K56" s="205">
        <f t="shared" si="11"/>
        <v>0</v>
      </c>
      <c r="L56" s="206"/>
      <c r="M56" s="101"/>
      <c r="N56" s="101"/>
      <c r="O56" s="101"/>
      <c r="P56" s="101"/>
      <c r="Q56" s="101"/>
      <c r="R56" s="101"/>
      <c r="S56" s="101"/>
      <c r="T56" s="101"/>
      <c r="U56" s="101"/>
      <c r="V56" s="101"/>
      <c r="W56" s="101"/>
      <c r="X56" s="101"/>
      <c r="Y56" s="101"/>
      <c r="Z56" s="101"/>
      <c r="AA56" s="101"/>
      <c r="AB56" s="101"/>
      <c r="AC56" s="101"/>
      <c r="AD56" s="101"/>
      <c r="AE56" s="101"/>
      <c r="AF56" s="207"/>
      <c r="AG56" s="207"/>
      <c r="AH56" s="207"/>
      <c r="AJ56" s="98"/>
      <c r="AM56" s="203" t="b">
        <f t="shared" si="9"/>
        <v>1</v>
      </c>
    </row>
    <row r="57" spans="1:39" x14ac:dyDescent="0.25">
      <c r="A57" s="179">
        <v>0</v>
      </c>
      <c r="B57" s="179" t="s">
        <v>230</v>
      </c>
      <c r="C57" s="179" t="s">
        <v>526</v>
      </c>
      <c r="E57" s="179" t="str">
        <f t="shared" si="10"/>
        <v/>
      </c>
      <c r="F57" s="624"/>
      <c r="G57" s="470" t="s">
        <v>235</v>
      </c>
      <c r="H57" s="4" t="s">
        <v>230</v>
      </c>
      <c r="I57" s="4" t="s">
        <v>533</v>
      </c>
      <c r="J57" s="205">
        <f>SUM('2. PC- Ch'!H63,'2. PC- Ch'!H71)</f>
        <v>0</v>
      </c>
      <c r="K57" s="205">
        <f t="shared" si="11"/>
        <v>0</v>
      </c>
      <c r="L57" s="206"/>
      <c r="M57" s="101"/>
      <c r="N57" s="101"/>
      <c r="O57" s="101"/>
      <c r="P57" s="101"/>
      <c r="Q57" s="101"/>
      <c r="R57" s="101"/>
      <c r="S57" s="101"/>
      <c r="T57" s="101"/>
      <c r="U57" s="101"/>
      <c r="V57" s="101"/>
      <c r="W57" s="101"/>
      <c r="X57" s="101"/>
      <c r="Y57" s="101"/>
      <c r="Z57" s="101"/>
      <c r="AA57" s="101"/>
      <c r="AB57" s="101"/>
      <c r="AC57" s="101"/>
      <c r="AD57" s="101"/>
      <c r="AE57" s="101"/>
      <c r="AF57" s="207"/>
      <c r="AG57" s="207"/>
      <c r="AH57" s="207"/>
      <c r="AJ57" s="98"/>
      <c r="AM57" s="203" t="b">
        <f t="shared" si="9"/>
        <v>1</v>
      </c>
    </row>
    <row r="58" spans="1:39" ht="15.6" customHeight="1" x14ac:dyDescent="0.25">
      <c r="A58" s="179">
        <v>0</v>
      </c>
      <c r="B58" s="179" t="s">
        <v>206</v>
      </c>
      <c r="C58" s="179" t="s">
        <v>255</v>
      </c>
      <c r="E58" s="179" t="str">
        <f t="shared" ref="E58:E67" si="12">IF(OR(K58&lt;0,J58&lt;0,NOT(AM58)),"ERREUR",IF(J58=0,"",IF(K58=0,"OK","ECART")))</f>
        <v/>
      </c>
      <c r="F58" s="622" t="s">
        <v>791</v>
      </c>
      <c r="G58" s="470">
        <v>6226</v>
      </c>
      <c r="H58" s="4" t="s">
        <v>790</v>
      </c>
      <c r="I58" s="4">
        <v>6226</v>
      </c>
      <c r="J58" s="205">
        <f>_xlfn.XLOOKUP(I58,'2. PC- Ch'!B:B,'2. PC- Ch'!H:H)</f>
        <v>0</v>
      </c>
      <c r="K58" s="205">
        <f t="shared" si="11"/>
        <v>0</v>
      </c>
      <c r="L58" s="206"/>
      <c r="M58" s="101"/>
      <c r="N58" s="207"/>
      <c r="O58" s="207"/>
      <c r="P58" s="207"/>
      <c r="Q58" s="207"/>
      <c r="R58" s="207"/>
      <c r="S58" s="207"/>
      <c r="T58" s="207"/>
      <c r="U58" s="207"/>
      <c r="V58" s="207"/>
      <c r="W58" s="207"/>
      <c r="X58" s="207"/>
      <c r="Y58" s="207"/>
      <c r="Z58" s="207"/>
      <c r="AA58" s="207"/>
      <c r="AB58" s="101"/>
      <c r="AC58" s="101"/>
      <c r="AD58" s="101"/>
      <c r="AE58" s="101"/>
      <c r="AF58" s="207"/>
      <c r="AG58" s="207"/>
      <c r="AH58" s="207"/>
      <c r="AJ58" s="98"/>
      <c r="AM58" s="203" t="b">
        <f t="shared" si="9"/>
        <v>1</v>
      </c>
    </row>
    <row r="59" spans="1:39" ht="15" customHeight="1" x14ac:dyDescent="0.25">
      <c r="A59" s="179">
        <v>0</v>
      </c>
      <c r="B59" s="179" t="s">
        <v>206</v>
      </c>
      <c r="C59" s="179" t="s">
        <v>255</v>
      </c>
      <c r="E59" s="179" t="str">
        <f t="shared" si="12"/>
        <v/>
      </c>
      <c r="F59" s="623"/>
      <c r="G59" s="204">
        <v>623</v>
      </c>
      <c r="H59" s="4" t="s">
        <v>30</v>
      </c>
      <c r="I59" s="4">
        <v>623</v>
      </c>
      <c r="J59" s="205">
        <f>_xlfn.XLOOKUP(I59,'2. PC- Ch'!B:B,'2. PC- Ch'!H:H)</f>
        <v>0</v>
      </c>
      <c r="K59" s="205">
        <f t="shared" ref="K59:K67" si="13">J59-SUM(M59:AH59)</f>
        <v>0</v>
      </c>
      <c r="L59" s="206"/>
      <c r="M59" s="101"/>
      <c r="N59" s="207"/>
      <c r="O59" s="207"/>
      <c r="P59" s="207"/>
      <c r="Q59" s="207"/>
      <c r="R59" s="207"/>
      <c r="S59" s="207"/>
      <c r="T59" s="207"/>
      <c r="U59" s="207"/>
      <c r="V59" s="207"/>
      <c r="W59" s="207"/>
      <c r="X59" s="207"/>
      <c r="Y59" s="207"/>
      <c r="Z59" s="207"/>
      <c r="AA59" s="207"/>
      <c r="AB59" s="222">
        <f>J59-M59</f>
        <v>0</v>
      </c>
      <c r="AC59" s="207"/>
      <c r="AD59" s="207"/>
      <c r="AE59" s="207"/>
      <c r="AF59" s="207"/>
      <c r="AG59" s="207"/>
      <c r="AH59" s="207"/>
      <c r="AJ59" s="98"/>
      <c r="AM59" s="203" t="b">
        <f t="shared" si="9"/>
        <v>1</v>
      </c>
    </row>
    <row r="60" spans="1:39" x14ac:dyDescent="0.25">
      <c r="A60" s="179">
        <v>0</v>
      </c>
      <c r="B60" s="179" t="s">
        <v>217</v>
      </c>
      <c r="C60" s="179" t="s">
        <v>257</v>
      </c>
      <c r="E60" s="179" t="str">
        <f t="shared" si="12"/>
        <v/>
      </c>
      <c r="F60" s="623"/>
      <c r="G60" s="204">
        <v>6251</v>
      </c>
      <c r="H60" s="4" t="s">
        <v>142</v>
      </c>
      <c r="I60" s="4">
        <v>6251</v>
      </c>
      <c r="J60" s="205">
        <f>_xlfn.XLOOKUP(I60,'2. PC- Ch'!B:B,'2. PC- Ch'!H:H)</f>
        <v>0</v>
      </c>
      <c r="K60" s="205">
        <f t="shared" si="13"/>
        <v>0</v>
      </c>
      <c r="L60" s="206"/>
      <c r="M60" s="101"/>
      <c r="N60" s="207"/>
      <c r="O60" s="207"/>
      <c r="P60" s="207"/>
      <c r="Q60" s="207"/>
      <c r="R60" s="207"/>
      <c r="S60" s="207"/>
      <c r="T60" s="207"/>
      <c r="U60" s="101"/>
      <c r="V60" s="207"/>
      <c r="W60" s="207"/>
      <c r="X60" s="101"/>
      <c r="Y60" s="101"/>
      <c r="Z60" s="207"/>
      <c r="AA60" s="207"/>
      <c r="AB60" s="207"/>
      <c r="AC60" s="416">
        <f>$J60-$M60-Y60-X60-U60</f>
        <v>0</v>
      </c>
      <c r="AD60" s="207"/>
      <c r="AE60" s="207"/>
      <c r="AF60" s="207"/>
      <c r="AG60" s="207"/>
      <c r="AH60" s="207"/>
      <c r="AJ60" s="98"/>
      <c r="AM60" s="203" t="b">
        <f t="shared" si="9"/>
        <v>1</v>
      </c>
    </row>
    <row r="61" spans="1:39" x14ac:dyDescent="0.25">
      <c r="A61" s="179">
        <v>0</v>
      </c>
      <c r="B61" s="179" t="s">
        <v>217</v>
      </c>
      <c r="C61" s="179" t="s">
        <v>257</v>
      </c>
      <c r="E61" s="179" t="str">
        <f t="shared" si="12"/>
        <v/>
      </c>
      <c r="F61" s="623"/>
      <c r="G61" s="204">
        <v>62511</v>
      </c>
      <c r="H61" s="4" t="s">
        <v>747</v>
      </c>
      <c r="I61" s="4">
        <v>62511</v>
      </c>
      <c r="J61" s="205">
        <f>_xlfn.XLOOKUP(I61,'2. PC- Ch'!B:B,'2. PC- Ch'!H:H)</f>
        <v>0</v>
      </c>
      <c r="K61" s="205"/>
      <c r="L61" s="206"/>
      <c r="M61" s="101"/>
      <c r="N61" s="207"/>
      <c r="O61" s="207"/>
      <c r="P61" s="207"/>
      <c r="Q61" s="207"/>
      <c r="R61" s="207"/>
      <c r="S61" s="207"/>
      <c r="T61" s="207"/>
      <c r="U61" s="101"/>
      <c r="V61" s="207"/>
      <c r="W61" s="207"/>
      <c r="X61" s="101"/>
      <c r="Y61" s="416">
        <f>$J61-$M61-U61-X61-AB61</f>
        <v>0</v>
      </c>
      <c r="Z61" s="207"/>
      <c r="AA61" s="207"/>
      <c r="AB61" s="101"/>
      <c r="AC61" s="207"/>
      <c r="AD61" s="207"/>
      <c r="AE61" s="207"/>
      <c r="AF61" s="207"/>
      <c r="AG61" s="207"/>
      <c r="AH61" s="207"/>
      <c r="AJ61" s="98"/>
      <c r="AM61" s="203" t="b">
        <f t="shared" si="9"/>
        <v>1</v>
      </c>
    </row>
    <row r="62" spans="1:39" x14ac:dyDescent="0.25">
      <c r="A62" s="179">
        <v>0</v>
      </c>
      <c r="B62" s="179" t="s">
        <v>206</v>
      </c>
      <c r="C62" s="179" t="s">
        <v>255</v>
      </c>
      <c r="E62" s="179" t="str">
        <f t="shared" si="12"/>
        <v/>
      </c>
      <c r="F62" s="623"/>
      <c r="G62" s="204">
        <v>6255</v>
      </c>
      <c r="H62" s="4" t="s">
        <v>143</v>
      </c>
      <c r="I62" s="4">
        <v>6255</v>
      </c>
      <c r="J62" s="205">
        <f>_xlfn.XLOOKUP(I62,'2. PC- Ch'!B:B,'2. PC- Ch'!H:H)</f>
        <v>0</v>
      </c>
      <c r="K62" s="205">
        <f t="shared" si="13"/>
        <v>0</v>
      </c>
      <c r="L62" s="206"/>
      <c r="M62" s="101"/>
      <c r="N62" s="207"/>
      <c r="O62" s="207"/>
      <c r="P62" s="207"/>
      <c r="Q62" s="207"/>
      <c r="R62" s="207"/>
      <c r="S62" s="207"/>
      <c r="T62" s="207"/>
      <c r="U62" s="207"/>
      <c r="V62" s="207"/>
      <c r="W62" s="207"/>
      <c r="X62" s="207"/>
      <c r="Y62" s="207"/>
      <c r="Z62" s="207"/>
      <c r="AA62" s="207"/>
      <c r="AB62" s="222">
        <f>J62-M62</f>
        <v>0</v>
      </c>
      <c r="AC62" s="207"/>
      <c r="AD62" s="207"/>
      <c r="AE62" s="207"/>
      <c r="AF62" s="207"/>
      <c r="AG62" s="207"/>
      <c r="AH62" s="207"/>
      <c r="AJ62" s="98"/>
      <c r="AM62" s="203" t="b">
        <f t="shared" si="9"/>
        <v>1</v>
      </c>
    </row>
    <row r="63" spans="1:39" x14ac:dyDescent="0.25">
      <c r="A63" s="179">
        <v>0</v>
      </c>
      <c r="B63" s="179" t="s">
        <v>206</v>
      </c>
      <c r="C63" s="179" t="s">
        <v>255</v>
      </c>
      <c r="E63" s="179" t="str">
        <f t="shared" si="12"/>
        <v/>
      </c>
      <c r="F63" s="623"/>
      <c r="G63" s="204">
        <v>6256</v>
      </c>
      <c r="H63" s="4" t="s">
        <v>144</v>
      </c>
      <c r="I63" s="4">
        <v>6256</v>
      </c>
      <c r="J63" s="205">
        <f>_xlfn.XLOOKUP(I63,'2. PC- Ch'!B:B,'2. PC- Ch'!H:H)</f>
        <v>0</v>
      </c>
      <c r="K63" s="205">
        <f t="shared" si="13"/>
        <v>0</v>
      </c>
      <c r="L63" s="206"/>
      <c r="M63" s="101"/>
      <c r="N63" s="207"/>
      <c r="O63" s="207"/>
      <c r="P63" s="207"/>
      <c r="Q63" s="207"/>
      <c r="R63" s="207"/>
      <c r="S63" s="207"/>
      <c r="T63" s="207"/>
      <c r="U63" s="207"/>
      <c r="V63" s="207"/>
      <c r="W63" s="207"/>
      <c r="X63" s="207"/>
      <c r="Y63" s="207"/>
      <c r="Z63" s="207"/>
      <c r="AA63" s="207"/>
      <c r="AB63" s="222">
        <f>J63-M63</f>
        <v>0</v>
      </c>
      <c r="AC63" s="207"/>
      <c r="AD63" s="207"/>
      <c r="AE63" s="207"/>
      <c r="AF63" s="207"/>
      <c r="AG63" s="207"/>
      <c r="AH63" s="207"/>
      <c r="AJ63" s="98"/>
      <c r="AM63" s="203" t="b">
        <f t="shared" si="9"/>
        <v>1</v>
      </c>
    </row>
    <row r="64" spans="1:39" x14ac:dyDescent="0.25">
      <c r="A64" s="179">
        <v>0</v>
      </c>
      <c r="B64" s="179" t="s">
        <v>206</v>
      </c>
      <c r="C64" s="179" t="s">
        <v>255</v>
      </c>
      <c r="E64" s="179" t="str">
        <f t="shared" si="12"/>
        <v/>
      </c>
      <c r="F64" s="623"/>
      <c r="G64" s="204">
        <v>6257</v>
      </c>
      <c r="H64" s="4" t="s">
        <v>145</v>
      </c>
      <c r="I64" s="4">
        <v>6257</v>
      </c>
      <c r="J64" s="205">
        <f>_xlfn.XLOOKUP(I64,'2. PC- Ch'!B:B,'2. PC- Ch'!H:H)</f>
        <v>0</v>
      </c>
      <c r="K64" s="205">
        <f t="shared" si="13"/>
        <v>0</v>
      </c>
      <c r="L64" s="206"/>
      <c r="M64" s="101"/>
      <c r="N64" s="207"/>
      <c r="O64" s="207"/>
      <c r="P64" s="207"/>
      <c r="Q64" s="207"/>
      <c r="R64" s="207"/>
      <c r="S64" s="207"/>
      <c r="T64" s="207"/>
      <c r="U64" s="207"/>
      <c r="V64" s="207"/>
      <c r="W64" s="207"/>
      <c r="X64" s="207"/>
      <c r="Y64" s="207"/>
      <c r="Z64" s="207"/>
      <c r="AA64" s="207"/>
      <c r="AB64" s="222">
        <f>J64-M64</f>
        <v>0</v>
      </c>
      <c r="AC64" s="207"/>
      <c r="AD64" s="207"/>
      <c r="AE64" s="207"/>
      <c r="AF64" s="207"/>
      <c r="AG64" s="207"/>
      <c r="AH64" s="207"/>
      <c r="AJ64" s="98"/>
      <c r="AM64" s="203" t="b">
        <f t="shared" si="9"/>
        <v>1</v>
      </c>
    </row>
    <row r="65" spans="1:39" x14ac:dyDescent="0.25">
      <c r="A65" s="179">
        <v>0</v>
      </c>
      <c r="B65" s="179" t="s">
        <v>206</v>
      </c>
      <c r="C65" s="179" t="s">
        <v>255</v>
      </c>
      <c r="E65" s="179" t="str">
        <f t="shared" si="12"/>
        <v/>
      </c>
      <c r="F65" s="623"/>
      <c r="G65" s="204">
        <v>6261</v>
      </c>
      <c r="H65" s="4" t="s">
        <v>146</v>
      </c>
      <c r="I65" s="4">
        <v>6261</v>
      </c>
      <c r="J65" s="205">
        <f>_xlfn.XLOOKUP(I65,'2. PC- Ch'!B:B,'2. PC- Ch'!H:H)</f>
        <v>0</v>
      </c>
      <c r="K65" s="205">
        <f t="shared" si="13"/>
        <v>0</v>
      </c>
      <c r="L65" s="206"/>
      <c r="M65" s="101"/>
      <c r="N65" s="207"/>
      <c r="O65" s="207"/>
      <c r="P65" s="207"/>
      <c r="Q65" s="207"/>
      <c r="R65" s="207"/>
      <c r="S65" s="207"/>
      <c r="T65" s="207"/>
      <c r="U65" s="207"/>
      <c r="V65" s="207"/>
      <c r="W65" s="207"/>
      <c r="X65" s="207"/>
      <c r="Y65" s="207"/>
      <c r="Z65" s="207"/>
      <c r="AA65" s="207"/>
      <c r="AB65" s="222">
        <f>J65-M65</f>
        <v>0</v>
      </c>
      <c r="AC65" s="207"/>
      <c r="AD65" s="207"/>
      <c r="AE65" s="207"/>
      <c r="AF65" s="207"/>
      <c r="AG65" s="207"/>
      <c r="AH65" s="207"/>
      <c r="AJ65" s="98"/>
      <c r="AM65" s="203" t="b">
        <f t="shared" si="9"/>
        <v>1</v>
      </c>
    </row>
    <row r="66" spans="1:39" x14ac:dyDescent="0.25">
      <c r="A66" s="179">
        <v>0</v>
      </c>
      <c r="B66" s="179" t="s">
        <v>206</v>
      </c>
      <c r="C66" s="179" t="s">
        <v>255</v>
      </c>
      <c r="E66" s="179" t="str">
        <f t="shared" si="12"/>
        <v>OK</v>
      </c>
      <c r="F66" s="623"/>
      <c r="G66" s="204">
        <v>6262</v>
      </c>
      <c r="H66" s="4" t="s">
        <v>147</v>
      </c>
      <c r="I66" s="4">
        <v>6262</v>
      </c>
      <c r="J66" s="205">
        <f>_xlfn.XLOOKUP(I66,'2. PC- Ch'!B:B,'2. PC- Ch'!H:H)</f>
        <v>3600</v>
      </c>
      <c r="K66" s="205">
        <f t="shared" si="13"/>
        <v>0</v>
      </c>
      <c r="L66" s="206"/>
      <c r="M66" s="101"/>
      <c r="N66" s="207"/>
      <c r="O66" s="207"/>
      <c r="P66" s="207"/>
      <c r="Q66" s="207"/>
      <c r="R66" s="207"/>
      <c r="S66" s="207"/>
      <c r="T66" s="207"/>
      <c r="U66" s="207"/>
      <c r="V66" s="207"/>
      <c r="W66" s="101"/>
      <c r="X66" s="207"/>
      <c r="Y66" s="207"/>
      <c r="Z66" s="207"/>
      <c r="AA66" s="207"/>
      <c r="AB66" s="207"/>
      <c r="AC66" s="207"/>
      <c r="AD66" s="416">
        <f>$J66-$M66-W66</f>
        <v>3600</v>
      </c>
      <c r="AE66" s="207"/>
      <c r="AF66" s="207"/>
      <c r="AG66" s="207"/>
      <c r="AH66" s="207"/>
      <c r="AJ66" s="98"/>
      <c r="AM66" s="203" t="b">
        <f t="shared" si="9"/>
        <v>1</v>
      </c>
    </row>
    <row r="67" spans="1:39" x14ac:dyDescent="0.25">
      <c r="A67" s="179">
        <v>0</v>
      </c>
      <c r="B67" s="179" t="s">
        <v>206</v>
      </c>
      <c r="C67" s="179" t="s">
        <v>255</v>
      </c>
      <c r="E67" s="179" t="str">
        <f t="shared" si="12"/>
        <v>OK</v>
      </c>
      <c r="F67" s="624"/>
      <c r="G67" s="204">
        <v>627</v>
      </c>
      <c r="H67" s="4" t="s">
        <v>31</v>
      </c>
      <c r="I67" s="4">
        <v>627</v>
      </c>
      <c r="J67" s="205">
        <f>_xlfn.XLOOKUP(I67,'2. PC- Ch'!B:B,'2. PC- Ch'!H:H)</f>
        <v>800</v>
      </c>
      <c r="K67" s="205">
        <f t="shared" si="13"/>
        <v>0</v>
      </c>
      <c r="L67" s="206"/>
      <c r="M67" s="101"/>
      <c r="N67" s="207"/>
      <c r="O67" s="207"/>
      <c r="P67" s="207"/>
      <c r="Q67" s="207"/>
      <c r="R67" s="207"/>
      <c r="S67" s="207"/>
      <c r="T67" s="207"/>
      <c r="U67" s="207"/>
      <c r="V67" s="207"/>
      <c r="W67" s="207"/>
      <c r="X67" s="207"/>
      <c r="Y67" s="207"/>
      <c r="Z67" s="207"/>
      <c r="AA67" s="207"/>
      <c r="AB67" s="222">
        <f>J67-M67</f>
        <v>800</v>
      </c>
      <c r="AC67" s="207"/>
      <c r="AD67" s="207"/>
      <c r="AE67" s="207"/>
      <c r="AF67" s="207"/>
      <c r="AG67" s="207"/>
      <c r="AH67" s="207"/>
      <c r="AJ67" s="98"/>
      <c r="AM67" s="203" t="b">
        <f t="shared" si="9"/>
        <v>1</v>
      </c>
    </row>
    <row r="68" spans="1:39" x14ac:dyDescent="0.25">
      <c r="A68" s="179">
        <v>0</v>
      </c>
      <c r="B68" s="179" t="s">
        <v>206</v>
      </c>
      <c r="C68" s="179" t="s">
        <v>255</v>
      </c>
      <c r="E68" s="179" t="str">
        <f t="shared" ref="E68:E75" si="14">IF(OR(K68&lt;0,J68&lt;0,NOT(AM68)),"ERREUR",IF(J68=0,"",IF(K68=0,"OK","ECART")))</f>
        <v/>
      </c>
      <c r="F68" s="622" t="s">
        <v>148</v>
      </c>
      <c r="G68" s="204">
        <v>6281</v>
      </c>
      <c r="H68" s="4" t="s">
        <v>172</v>
      </c>
      <c r="I68" s="4">
        <v>6281</v>
      </c>
      <c r="J68" s="205">
        <f>_xlfn.XLOOKUP(I68,'2. PC- Ch'!B:B,'2. PC- Ch'!H:H)</f>
        <v>0</v>
      </c>
      <c r="K68" s="205">
        <f t="shared" ref="K68:K74" si="15">J68-SUM(M68:AH68)</f>
        <v>0</v>
      </c>
      <c r="L68" s="206"/>
      <c r="M68" s="101"/>
      <c r="N68" s="207"/>
      <c r="O68" s="207"/>
      <c r="P68" s="207"/>
      <c r="Q68" s="207"/>
      <c r="R68" s="207"/>
      <c r="S68" s="207"/>
      <c r="T68" s="207"/>
      <c r="U68" s="207"/>
      <c r="V68" s="101"/>
      <c r="W68" s="207"/>
      <c r="X68" s="207"/>
      <c r="Y68" s="207"/>
      <c r="Z68" s="101"/>
      <c r="AA68" s="207"/>
      <c r="AB68" s="207"/>
      <c r="AC68" s="207"/>
      <c r="AD68" s="207"/>
      <c r="AE68" s="207"/>
      <c r="AF68" s="207"/>
      <c r="AG68" s="207"/>
      <c r="AH68" s="207"/>
      <c r="AJ68" s="98"/>
      <c r="AM68" s="203" t="b">
        <f t="shared" si="9"/>
        <v>1</v>
      </c>
    </row>
    <row r="69" spans="1:39" x14ac:dyDescent="0.25">
      <c r="A69" s="179">
        <v>0</v>
      </c>
      <c r="B69" s="179" t="s">
        <v>26</v>
      </c>
      <c r="C69" s="179" t="s">
        <v>244</v>
      </c>
      <c r="E69" s="179" t="str">
        <f t="shared" si="14"/>
        <v/>
      </c>
      <c r="F69" s="623"/>
      <c r="G69" s="204">
        <v>6282</v>
      </c>
      <c r="H69" s="4" t="s">
        <v>173</v>
      </c>
      <c r="I69" s="4">
        <v>6282</v>
      </c>
      <c r="J69" s="205">
        <f>_xlfn.XLOOKUP(I69,'2. PC- Ch'!B:B,'2. PC- Ch'!H:H)</f>
        <v>0</v>
      </c>
      <c r="K69" s="205">
        <f t="shared" si="15"/>
        <v>0</v>
      </c>
      <c r="L69" s="206"/>
      <c r="M69" s="101"/>
      <c r="N69" s="207"/>
      <c r="O69" s="207"/>
      <c r="P69" s="207"/>
      <c r="Q69" s="207"/>
      <c r="R69" s="207"/>
      <c r="S69" s="207"/>
      <c r="T69" s="207"/>
      <c r="U69" s="222">
        <f>$J69-$M69</f>
        <v>0</v>
      </c>
      <c r="V69" s="207"/>
      <c r="W69" s="207"/>
      <c r="X69" s="207"/>
      <c r="Y69" s="207"/>
      <c r="Z69" s="207"/>
      <c r="AA69" s="207"/>
      <c r="AB69" s="207"/>
      <c r="AC69" s="207"/>
      <c r="AD69" s="207"/>
      <c r="AE69" s="207"/>
      <c r="AF69" s="207"/>
      <c r="AG69" s="207"/>
      <c r="AH69" s="207"/>
      <c r="AJ69" s="98"/>
      <c r="AM69" s="203" t="b">
        <f t="shared" si="9"/>
        <v>1</v>
      </c>
    </row>
    <row r="70" spans="1:39" x14ac:dyDescent="0.25">
      <c r="A70" s="179">
        <v>0</v>
      </c>
      <c r="B70" s="179" t="s">
        <v>723</v>
      </c>
      <c r="C70" s="179" t="s">
        <v>724</v>
      </c>
      <c r="E70" s="179" t="str">
        <f t="shared" si="14"/>
        <v/>
      </c>
      <c r="F70" s="623"/>
      <c r="G70" s="204">
        <v>6283</v>
      </c>
      <c r="H70" s="4" t="s">
        <v>174</v>
      </c>
      <c r="I70" s="4">
        <v>6283</v>
      </c>
      <c r="J70" s="205">
        <f>_xlfn.XLOOKUP(I70,'2. PC- Ch'!B:B,'2. PC- Ch'!H:H)</f>
        <v>0</v>
      </c>
      <c r="K70" s="205">
        <f t="shared" si="15"/>
        <v>0</v>
      </c>
      <c r="L70" s="206"/>
      <c r="M70" s="101"/>
      <c r="N70" s="207"/>
      <c r="O70" s="207"/>
      <c r="P70" s="207"/>
      <c r="Q70" s="207"/>
      <c r="R70" s="207"/>
      <c r="S70" s="207"/>
      <c r="T70" s="207"/>
      <c r="U70" s="207"/>
      <c r="V70" s="101"/>
      <c r="W70" s="207"/>
      <c r="X70" s="207"/>
      <c r="Y70" s="207"/>
      <c r="Z70" s="101"/>
      <c r="AA70" s="207"/>
      <c r="AB70" s="416">
        <f>$J70-$M70-V70-Z70</f>
        <v>0</v>
      </c>
      <c r="AC70" s="207"/>
      <c r="AD70" s="207"/>
      <c r="AE70" s="207"/>
      <c r="AF70" s="207"/>
      <c r="AG70" s="207"/>
      <c r="AH70" s="207"/>
      <c r="AJ70" s="98"/>
      <c r="AM70" s="203" t="b">
        <f t="shared" si="9"/>
        <v>1</v>
      </c>
    </row>
    <row r="71" spans="1:39" x14ac:dyDescent="0.25">
      <c r="A71" s="179">
        <v>0</v>
      </c>
      <c r="B71" s="179" t="s">
        <v>206</v>
      </c>
      <c r="C71" s="179" t="s">
        <v>255</v>
      </c>
      <c r="E71" s="179" t="str">
        <f t="shared" si="14"/>
        <v/>
      </c>
      <c r="F71" s="623"/>
      <c r="G71" s="204">
        <v>6284</v>
      </c>
      <c r="H71" s="4" t="s">
        <v>175</v>
      </c>
      <c r="I71" s="4">
        <v>6284</v>
      </c>
      <c r="J71" s="205">
        <f>_xlfn.XLOOKUP(I71,'2. PC- Ch'!B:B,'2. PC- Ch'!H:H)</f>
        <v>0</v>
      </c>
      <c r="K71" s="205">
        <f t="shared" si="15"/>
        <v>0</v>
      </c>
      <c r="L71" s="206"/>
      <c r="M71" s="101"/>
      <c r="N71" s="207"/>
      <c r="O71" s="207"/>
      <c r="P71" s="207"/>
      <c r="Q71" s="207"/>
      <c r="R71" s="207"/>
      <c r="S71" s="207"/>
      <c r="T71" s="207"/>
      <c r="U71" s="207"/>
      <c r="V71" s="207"/>
      <c r="W71" s="101"/>
      <c r="X71" s="207"/>
      <c r="Y71" s="207"/>
      <c r="Z71" s="207"/>
      <c r="AA71" s="207"/>
      <c r="AB71" s="207"/>
      <c r="AC71" s="207"/>
      <c r="AD71" s="416">
        <f>$J71-$M71-W71</f>
        <v>0</v>
      </c>
      <c r="AE71" s="207"/>
      <c r="AF71" s="207"/>
      <c r="AG71" s="207"/>
      <c r="AH71" s="207"/>
      <c r="AJ71" s="98"/>
      <c r="AM71" s="203" t="b">
        <f t="shared" si="9"/>
        <v>1</v>
      </c>
    </row>
    <row r="72" spans="1:39" x14ac:dyDescent="0.25">
      <c r="A72" s="179">
        <v>0</v>
      </c>
      <c r="B72" s="179" t="s">
        <v>206</v>
      </c>
      <c r="C72" s="179" t="s">
        <v>255</v>
      </c>
      <c r="E72" s="179" t="str">
        <f t="shared" si="14"/>
        <v>OK</v>
      </c>
      <c r="F72" s="623"/>
      <c r="G72" s="204">
        <v>6287</v>
      </c>
      <c r="H72" s="4" t="s">
        <v>176</v>
      </c>
      <c r="I72" s="4">
        <v>6287</v>
      </c>
      <c r="J72" s="205">
        <f>_xlfn.XLOOKUP(I72,'2. PC- Ch'!B:B,'2. PC- Ch'!H:H)</f>
        <v>22000</v>
      </c>
      <c r="K72" s="205">
        <f t="shared" si="15"/>
        <v>0</v>
      </c>
      <c r="L72" s="206"/>
      <c r="M72" s="101"/>
      <c r="N72" s="207"/>
      <c r="O72" s="207"/>
      <c r="P72" s="207"/>
      <c r="Q72" s="207"/>
      <c r="R72" s="207"/>
      <c r="S72" s="207"/>
      <c r="T72" s="207"/>
      <c r="U72" s="101"/>
      <c r="V72" s="207"/>
      <c r="W72" s="207"/>
      <c r="X72" s="101"/>
      <c r="Y72" s="101"/>
      <c r="Z72" s="207"/>
      <c r="AA72" s="207"/>
      <c r="AB72" s="207"/>
      <c r="AC72" s="416">
        <f>$J72-$M72-Y72-X72-U72</f>
        <v>22000</v>
      </c>
      <c r="AD72" s="207"/>
      <c r="AE72" s="207"/>
      <c r="AF72" s="207"/>
      <c r="AG72" s="207"/>
      <c r="AH72" s="207"/>
      <c r="AJ72" s="98"/>
      <c r="AM72" s="203" t="b">
        <f t="shared" si="9"/>
        <v>1</v>
      </c>
    </row>
    <row r="73" spans="1:39" x14ac:dyDescent="0.25">
      <c r="A73" s="179"/>
      <c r="B73" s="179" t="s">
        <v>206</v>
      </c>
      <c r="C73" s="179" t="s">
        <v>255</v>
      </c>
      <c r="E73" s="179" t="str">
        <f t="shared" si="14"/>
        <v/>
      </c>
      <c r="F73" s="623"/>
      <c r="G73" s="204">
        <v>6288</v>
      </c>
      <c r="H73" s="4" t="s">
        <v>459</v>
      </c>
      <c r="I73" s="4">
        <v>6288</v>
      </c>
      <c r="J73" s="205">
        <f>_xlfn.XLOOKUP(I73,'2. PC- Ch'!B:B,'2. PC- Ch'!H:H)</f>
        <v>0</v>
      </c>
      <c r="K73" s="205">
        <f t="shared" si="15"/>
        <v>0</v>
      </c>
      <c r="L73" s="206"/>
      <c r="M73" s="101"/>
      <c r="N73" s="207"/>
      <c r="O73" s="207"/>
      <c r="P73" s="207"/>
      <c r="Q73" s="207"/>
      <c r="R73" s="207"/>
      <c r="S73" s="207"/>
      <c r="T73" s="207"/>
      <c r="U73" s="207"/>
      <c r="V73" s="207"/>
      <c r="W73" s="101"/>
      <c r="X73" s="207"/>
      <c r="Y73" s="207"/>
      <c r="Z73" s="207"/>
      <c r="AA73" s="207"/>
      <c r="AB73" s="207"/>
      <c r="AC73" s="207"/>
      <c r="AD73" s="416">
        <f>$J73-$M73-W73</f>
        <v>0</v>
      </c>
      <c r="AE73" s="207"/>
      <c r="AF73" s="207"/>
      <c r="AG73" s="207"/>
      <c r="AH73" s="207"/>
      <c r="AJ73" s="98"/>
      <c r="AM73" s="203" t="b">
        <f t="shared" si="9"/>
        <v>1</v>
      </c>
    </row>
    <row r="74" spans="1:39" x14ac:dyDescent="0.25">
      <c r="A74" s="179">
        <v>0</v>
      </c>
      <c r="B74" s="179" t="s">
        <v>206</v>
      </c>
      <c r="C74" s="179" t="s">
        <v>255</v>
      </c>
      <c r="E74" s="179" t="str">
        <f t="shared" si="14"/>
        <v>OK</v>
      </c>
      <c r="F74" s="624"/>
      <c r="G74" s="204">
        <v>6289</v>
      </c>
      <c r="H74" s="4" t="s">
        <v>84</v>
      </c>
      <c r="I74" s="4">
        <v>6289</v>
      </c>
      <c r="J74" s="205">
        <f>_xlfn.XLOOKUP(I74,'2. PC- Ch'!B:B,'2. PC- Ch'!H:H)</f>
        <v>3600</v>
      </c>
      <c r="K74" s="205">
        <f t="shared" si="15"/>
        <v>0</v>
      </c>
      <c r="L74" s="206"/>
      <c r="M74" s="101"/>
      <c r="N74" s="207"/>
      <c r="O74" s="207"/>
      <c r="P74" s="207"/>
      <c r="Q74" s="207"/>
      <c r="R74" s="207"/>
      <c r="S74" s="207"/>
      <c r="T74" s="207"/>
      <c r="U74" s="101"/>
      <c r="V74" s="101"/>
      <c r="W74" s="101"/>
      <c r="X74" s="101"/>
      <c r="Y74" s="101"/>
      <c r="Z74" s="101"/>
      <c r="AA74" s="101"/>
      <c r="AB74" s="101">
        <v>3000</v>
      </c>
      <c r="AC74" s="101">
        <v>600</v>
      </c>
      <c r="AD74" s="101"/>
      <c r="AE74" s="101"/>
      <c r="AF74" s="207"/>
      <c r="AG74" s="207"/>
      <c r="AH74" s="207"/>
      <c r="AJ74" s="98"/>
      <c r="AM74" s="203" t="b">
        <f t="shared" ref="AM74:AM104" si="16">IF(ISBLANK(H74),"",AND(N74&gt;=-1,O74&gt;=-1,P74&gt;=-1,Q74&gt;=-1,R74&gt;=-1,S74&gt;=-1,T74&gt;=-1,U74&gt;=-1,V74&gt;=-1,X74&gt;=-1,Y74&gt;=-1,W74&gt;=-1,Z74&gt;=-1,AA74&gt;=-1,AB74&gt;=-1,AC74&gt;=-1,AD74&gt;=-1,AE74&gt;=-1,AF74&gt;=-1,AG74&gt;=-1,AH74&gt;=-1))</f>
        <v>1</v>
      </c>
    </row>
    <row r="75" spans="1:39" ht="20.399999999999999" x14ac:dyDescent="0.25">
      <c r="A75" s="179">
        <v>0</v>
      </c>
      <c r="B75" s="179" t="s">
        <v>206</v>
      </c>
      <c r="C75" s="179" t="s">
        <v>255</v>
      </c>
      <c r="E75" s="179" t="str">
        <f t="shared" si="14"/>
        <v/>
      </c>
      <c r="F75" s="471" t="s">
        <v>687</v>
      </c>
      <c r="G75" s="204">
        <v>629</v>
      </c>
      <c r="H75" s="4" t="s">
        <v>32</v>
      </c>
      <c r="I75" s="4">
        <v>629</v>
      </c>
      <c r="J75" s="205">
        <f>_xlfn.XLOOKUP(I75,'2. PC- Ch'!B:B,'2. PC- Ch'!H:H)</f>
        <v>0</v>
      </c>
      <c r="K75" s="205">
        <f>J75-SUM(M75:AH75)</f>
        <v>0</v>
      </c>
      <c r="L75" s="206"/>
      <c r="M75" s="101"/>
      <c r="N75" s="207"/>
      <c r="O75" s="207"/>
      <c r="P75" s="207"/>
      <c r="Q75" s="207"/>
      <c r="R75" s="207"/>
      <c r="S75" s="207"/>
      <c r="T75" s="207"/>
      <c r="U75" s="101"/>
      <c r="V75" s="101"/>
      <c r="W75" s="101"/>
      <c r="X75" s="101"/>
      <c r="Y75" s="101"/>
      <c r="Z75" s="101"/>
      <c r="AA75" s="101"/>
      <c r="AB75" s="101"/>
      <c r="AC75" s="101"/>
      <c r="AD75" s="101"/>
      <c r="AE75" s="101"/>
      <c r="AF75" s="101"/>
      <c r="AG75" s="101"/>
      <c r="AH75" s="207"/>
      <c r="AJ75" s="98"/>
      <c r="AM75" s="203" t="b">
        <f t="shared" si="16"/>
        <v>1</v>
      </c>
    </row>
    <row r="76" spans="1:39" x14ac:dyDescent="0.25">
      <c r="A76" s="179">
        <v>0</v>
      </c>
      <c r="B76" s="179"/>
      <c r="G76" s="197" t="s">
        <v>21</v>
      </c>
      <c r="H76" s="210"/>
      <c r="I76" s="210" t="s">
        <v>60</v>
      </c>
      <c r="J76" s="211"/>
      <c r="K76" s="211"/>
      <c r="L76" s="206"/>
      <c r="M76" s="211"/>
      <c r="N76" s="211"/>
      <c r="O76" s="211"/>
      <c r="P76" s="211"/>
      <c r="Q76" s="211"/>
      <c r="R76" s="211"/>
      <c r="S76" s="211"/>
      <c r="T76" s="211"/>
      <c r="U76" s="211"/>
      <c r="V76" s="211"/>
      <c r="W76" s="211"/>
      <c r="X76" s="211"/>
      <c r="Y76" s="211"/>
      <c r="Z76" s="211"/>
      <c r="AA76" s="211"/>
      <c r="AB76" s="211"/>
      <c r="AC76" s="211"/>
      <c r="AD76" s="211"/>
      <c r="AE76" s="211"/>
      <c r="AF76" s="211"/>
      <c r="AG76" s="211"/>
      <c r="AH76" s="211"/>
      <c r="AJ76" s="98"/>
      <c r="AM76" s="203" t="str">
        <f t="shared" si="16"/>
        <v/>
      </c>
    </row>
    <row r="77" spans="1:39" x14ac:dyDescent="0.25">
      <c r="A77" s="179">
        <v>0</v>
      </c>
      <c r="B77" s="179" t="s">
        <v>206</v>
      </c>
      <c r="C77" s="179" t="s">
        <v>255</v>
      </c>
      <c r="E77" s="179" t="str">
        <f>IF(OR(K77&lt;0,J77&lt;0,NOT(AM77)),"ERREUR",IF(J77=0,"",IF(K77=0,"OK","ECART")))</f>
        <v/>
      </c>
      <c r="F77" s="622" t="s">
        <v>686</v>
      </c>
      <c r="G77" s="1">
        <v>63511</v>
      </c>
      <c r="H77" s="2" t="s">
        <v>652</v>
      </c>
      <c r="I77" s="1">
        <v>63511</v>
      </c>
      <c r="J77" s="205">
        <f>_xlfn.XLOOKUP(I77,'2. PC- Ch'!B:B,'2. PC- Ch'!H:H)</f>
        <v>0</v>
      </c>
      <c r="K77" s="205">
        <f>J77-SUM(M77:AH77)</f>
        <v>0</v>
      </c>
      <c r="L77" s="206"/>
      <c r="M77" s="101"/>
      <c r="N77" s="207"/>
      <c r="O77" s="207"/>
      <c r="P77" s="207"/>
      <c r="Q77" s="207"/>
      <c r="R77" s="207"/>
      <c r="S77" s="207"/>
      <c r="T77" s="207"/>
      <c r="U77" s="207"/>
      <c r="V77" s="207"/>
      <c r="W77" s="207"/>
      <c r="X77" s="207"/>
      <c r="Y77" s="207"/>
      <c r="Z77" s="207"/>
      <c r="AA77" s="207"/>
      <c r="AB77" s="207"/>
      <c r="AC77" s="207"/>
      <c r="AD77" s="207"/>
      <c r="AE77" s="207"/>
      <c r="AF77" s="222">
        <f t="shared" ref="AF77:AF78" si="17">$J77-$M77</f>
        <v>0</v>
      </c>
      <c r="AG77" s="207"/>
      <c r="AH77" s="207"/>
      <c r="AJ77" s="98"/>
      <c r="AM77" s="203" t="b">
        <f t="shared" si="16"/>
        <v>1</v>
      </c>
    </row>
    <row r="78" spans="1:39" x14ac:dyDescent="0.25">
      <c r="A78" s="179">
        <v>0</v>
      </c>
      <c r="B78" s="179" t="s">
        <v>206</v>
      </c>
      <c r="C78" s="179" t="s">
        <v>255</v>
      </c>
      <c r="E78" s="179" t="str">
        <f>IF(OR(K78&lt;0,J78&lt;0,NOT(AM78)),"ERREUR",IF(J78=0,"",IF(K78=0,"OK","ECART")))</f>
        <v/>
      </c>
      <c r="F78" s="623"/>
      <c r="G78" s="1">
        <v>63512</v>
      </c>
      <c r="H78" s="2" t="s">
        <v>653</v>
      </c>
      <c r="I78" s="1">
        <v>63512</v>
      </c>
      <c r="J78" s="205">
        <f>_xlfn.XLOOKUP(I78,'2. PC- Ch'!B:B,'2. PC- Ch'!H:H)</f>
        <v>0</v>
      </c>
      <c r="K78" s="205">
        <f>J78-SUM(M78:AH78)</f>
        <v>0</v>
      </c>
      <c r="L78" s="206"/>
      <c r="M78" s="101"/>
      <c r="N78" s="207"/>
      <c r="O78" s="207"/>
      <c r="P78" s="207"/>
      <c r="Q78" s="207"/>
      <c r="R78" s="207"/>
      <c r="S78" s="207"/>
      <c r="T78" s="207"/>
      <c r="U78" s="207"/>
      <c r="V78" s="207"/>
      <c r="W78" s="207"/>
      <c r="X78" s="207"/>
      <c r="Y78" s="207"/>
      <c r="Z78" s="207"/>
      <c r="AA78" s="207"/>
      <c r="AB78" s="207"/>
      <c r="AC78" s="207"/>
      <c r="AD78" s="207"/>
      <c r="AE78" s="207"/>
      <c r="AF78" s="222">
        <f t="shared" si="17"/>
        <v>0</v>
      </c>
      <c r="AG78" s="207"/>
      <c r="AH78" s="207"/>
      <c r="AJ78" s="98"/>
      <c r="AM78" s="203" t="b">
        <f t="shared" si="16"/>
        <v>1</v>
      </c>
    </row>
    <row r="79" spans="1:39" x14ac:dyDescent="0.25">
      <c r="A79" s="179">
        <v>0</v>
      </c>
      <c r="B79" s="179" t="s">
        <v>206</v>
      </c>
      <c r="C79" s="179" t="s">
        <v>255</v>
      </c>
      <c r="E79" s="179" t="str">
        <f>IF(OR(K79&lt;0,J79&lt;0,NOT(AM79)),"ERREUR",IF(J79=0,"",IF(K79=0,"OK","ECART")))</f>
        <v/>
      </c>
      <c r="F79" s="624"/>
      <c r="G79" s="1">
        <v>63513</v>
      </c>
      <c r="H79" s="2" t="s">
        <v>654</v>
      </c>
      <c r="I79" s="1">
        <v>63513</v>
      </c>
      <c r="J79" s="205">
        <f>_xlfn.XLOOKUP(I79,'2. PC- Ch'!B:B,'2. PC- Ch'!H:H)</f>
        <v>0</v>
      </c>
      <c r="K79" s="205">
        <f>J79-SUM(M79:AH79)</f>
        <v>0</v>
      </c>
      <c r="L79" s="206"/>
      <c r="M79" s="101"/>
      <c r="N79" s="207"/>
      <c r="O79" s="207"/>
      <c r="P79" s="207"/>
      <c r="Q79" s="207"/>
      <c r="R79" s="207"/>
      <c r="S79" s="207"/>
      <c r="T79" s="207"/>
      <c r="U79" s="207"/>
      <c r="V79" s="207"/>
      <c r="W79" s="207"/>
      <c r="X79" s="207"/>
      <c r="Y79" s="207"/>
      <c r="Z79" s="207"/>
      <c r="AA79" s="207"/>
      <c r="AB79" s="222">
        <f t="shared" ref="AB79" si="18">$J79-$M79</f>
        <v>0</v>
      </c>
      <c r="AC79" s="207"/>
      <c r="AD79" s="207"/>
      <c r="AE79" s="207"/>
      <c r="AF79" s="207"/>
      <c r="AG79" s="207"/>
      <c r="AH79" s="207"/>
      <c r="AJ79" s="98"/>
      <c r="AM79" s="203" t="b">
        <f t="shared" si="16"/>
        <v>1</v>
      </c>
    </row>
    <row r="80" spans="1:39" x14ac:dyDescent="0.25">
      <c r="A80" s="179">
        <v>0</v>
      </c>
      <c r="B80" s="179"/>
      <c r="G80" s="197" t="s">
        <v>22</v>
      </c>
      <c r="H80" s="210"/>
      <c r="I80" s="210" t="s">
        <v>60</v>
      </c>
      <c r="J80" s="211"/>
      <c r="K80" s="211"/>
      <c r="L80" s="206"/>
      <c r="M80" s="211"/>
      <c r="N80" s="211"/>
      <c r="O80" s="211"/>
      <c r="P80" s="211"/>
      <c r="Q80" s="211"/>
      <c r="R80" s="211"/>
      <c r="S80" s="211"/>
      <c r="T80" s="211"/>
      <c r="U80" s="211"/>
      <c r="V80" s="211"/>
      <c r="W80" s="211"/>
      <c r="X80" s="211"/>
      <c r="Y80" s="211"/>
      <c r="Z80" s="211"/>
      <c r="AA80" s="211"/>
      <c r="AB80" s="211"/>
      <c r="AC80" s="211"/>
      <c r="AD80" s="211"/>
      <c r="AE80" s="211"/>
      <c r="AF80" s="211"/>
      <c r="AG80" s="211"/>
      <c r="AH80" s="211"/>
      <c r="AJ80" s="98"/>
      <c r="AM80" s="203" t="str">
        <f t="shared" si="16"/>
        <v/>
      </c>
    </row>
    <row r="81" spans="1:39" ht="20.399999999999999" x14ac:dyDescent="0.25">
      <c r="A81" s="179">
        <v>0</v>
      </c>
      <c r="B81" s="179" t="s">
        <v>220</v>
      </c>
      <c r="C81" s="179" t="s">
        <v>516</v>
      </c>
      <c r="E81" s="179" t="str">
        <f t="shared" ref="E81:E89" si="19">IF(OR(K81&lt;0,J81&lt;0,NOT(AM81)),"ERREUR",IF(J81=0,"",IF(K81=0,"OK","ECART")))</f>
        <v>OK</v>
      </c>
      <c r="F81" s="622" t="s">
        <v>22</v>
      </c>
      <c r="G81" s="634" t="s">
        <v>150</v>
      </c>
      <c r="H81" s="4" t="s">
        <v>493</v>
      </c>
      <c r="I81" s="4" t="s">
        <v>498</v>
      </c>
      <c r="J81" s="538">
        <f>SUM('2. PC- Ch'!H91,'2. PC- Ch'!H104,'2. PC- Ch'!H113)</f>
        <v>315000</v>
      </c>
      <c r="K81" s="205">
        <f t="shared" ref="K81:K89" si="20">J81-SUM(M81:AH81)</f>
        <v>0</v>
      </c>
      <c r="L81" s="206"/>
      <c r="M81" s="101"/>
      <c r="N81" s="101">
        <f>J81*0.63</f>
        <v>198450</v>
      </c>
      <c r="O81" s="101"/>
      <c r="P81" s="101">
        <f>J81*0.29</f>
        <v>91350</v>
      </c>
      <c r="Q81" s="101">
        <f>J81*0.02</f>
        <v>6300</v>
      </c>
      <c r="R81" s="101"/>
      <c r="S81" s="101"/>
      <c r="T81" s="101">
        <f>J81*0.06</f>
        <v>18900</v>
      </c>
      <c r="U81" s="101"/>
      <c r="V81" s="101"/>
      <c r="W81" s="101"/>
      <c r="X81" s="101"/>
      <c r="Y81" s="101"/>
      <c r="Z81" s="101"/>
      <c r="AA81" s="101"/>
      <c r="AB81" s="101"/>
      <c r="AC81" s="101"/>
      <c r="AD81" s="101"/>
      <c r="AE81" s="101"/>
      <c r="AF81" s="207"/>
      <c r="AG81" s="207"/>
      <c r="AH81" s="207"/>
      <c r="AJ81" s="98"/>
      <c r="AM81" s="203" t="b">
        <f t="shared" si="16"/>
        <v>1</v>
      </c>
    </row>
    <row r="82" spans="1:39" ht="30.6" x14ac:dyDescent="0.25">
      <c r="A82" s="179">
        <v>0</v>
      </c>
      <c r="B82" s="179" t="s">
        <v>220</v>
      </c>
      <c r="C82" s="179" t="s">
        <v>517</v>
      </c>
      <c r="E82" s="179" t="str">
        <f t="shared" si="19"/>
        <v>OK</v>
      </c>
      <c r="F82" s="623"/>
      <c r="G82" s="635"/>
      <c r="H82" s="4" t="s">
        <v>496</v>
      </c>
      <c r="I82" s="4" t="s">
        <v>499</v>
      </c>
      <c r="J82" s="538">
        <f>SUM('2. PC- Ch'!H92,'2. PC- Ch'!H105,'2. PC- Ch'!H114)</f>
        <v>76000</v>
      </c>
      <c r="K82" s="205">
        <f t="shared" si="20"/>
        <v>0</v>
      </c>
      <c r="L82" s="206"/>
      <c r="M82" s="101"/>
      <c r="N82" s="101">
        <f>J82*0.92</f>
        <v>69920</v>
      </c>
      <c r="O82" s="101"/>
      <c r="P82" s="101"/>
      <c r="Q82" s="101"/>
      <c r="R82" s="101"/>
      <c r="S82" s="101"/>
      <c r="T82" s="101"/>
      <c r="U82" s="101"/>
      <c r="V82" s="101"/>
      <c r="W82" s="101"/>
      <c r="X82" s="101"/>
      <c r="Y82" s="101"/>
      <c r="Z82" s="101"/>
      <c r="AA82" s="101"/>
      <c r="AB82" s="101">
        <f>J82*0.08</f>
        <v>6080</v>
      </c>
      <c r="AC82" s="101"/>
      <c r="AD82" s="101"/>
      <c r="AE82" s="101"/>
      <c r="AF82" s="207"/>
      <c r="AG82" s="207"/>
      <c r="AH82" s="207"/>
      <c r="AJ82" s="98"/>
      <c r="AM82" s="203" t="b">
        <f t="shared" si="16"/>
        <v>1</v>
      </c>
    </row>
    <row r="83" spans="1:39" x14ac:dyDescent="0.25">
      <c r="A83" s="179">
        <v>0</v>
      </c>
      <c r="B83" s="179" t="s">
        <v>222</v>
      </c>
      <c r="C83" s="179" t="s">
        <v>518</v>
      </c>
      <c r="E83" s="179" t="str">
        <f t="shared" si="19"/>
        <v/>
      </c>
      <c r="F83" s="623"/>
      <c r="G83" s="635"/>
      <c r="H83" s="4" t="s">
        <v>222</v>
      </c>
      <c r="I83" s="4" t="s">
        <v>411</v>
      </c>
      <c r="J83" s="538">
        <f>SUM('2. PC- Ch'!H93,'2. PC- Ch'!H106,'2. PC- Ch'!H115)</f>
        <v>0</v>
      </c>
      <c r="K83" s="205">
        <f t="shared" si="20"/>
        <v>0</v>
      </c>
      <c r="L83" s="206"/>
      <c r="M83" s="101"/>
      <c r="N83" s="101"/>
      <c r="O83" s="101"/>
      <c r="P83" s="101"/>
      <c r="Q83" s="101"/>
      <c r="R83" s="101"/>
      <c r="S83" s="101"/>
      <c r="T83" s="101"/>
      <c r="U83" s="101"/>
      <c r="V83" s="101"/>
      <c r="W83" s="101"/>
      <c r="X83" s="101"/>
      <c r="Y83" s="101"/>
      <c r="Z83" s="101"/>
      <c r="AA83" s="101"/>
      <c r="AB83" s="101"/>
      <c r="AC83" s="101"/>
      <c r="AD83" s="101"/>
      <c r="AE83" s="101"/>
      <c r="AF83" s="207"/>
      <c r="AG83" s="207"/>
      <c r="AH83" s="207"/>
      <c r="AJ83" s="98"/>
      <c r="AM83" s="203" t="b">
        <f t="shared" si="16"/>
        <v>1</v>
      </c>
    </row>
    <row r="84" spans="1:39" x14ac:dyDescent="0.25">
      <c r="A84" s="179">
        <v>0</v>
      </c>
      <c r="B84" s="179" t="s">
        <v>224</v>
      </c>
      <c r="C84" s="179" t="s">
        <v>519</v>
      </c>
      <c r="E84" s="179" t="str">
        <f t="shared" si="19"/>
        <v/>
      </c>
      <c r="F84" s="623"/>
      <c r="G84" s="635"/>
      <c r="H84" s="4" t="s">
        <v>224</v>
      </c>
      <c r="I84" s="4" t="s">
        <v>412</v>
      </c>
      <c r="J84" s="538">
        <f>SUM('2. PC- Ch'!H94,'2. PC- Ch'!H107,'2. PC- Ch'!H116)</f>
        <v>0</v>
      </c>
      <c r="K84" s="205">
        <f t="shared" si="20"/>
        <v>0</v>
      </c>
      <c r="L84" s="206"/>
      <c r="M84" s="101"/>
      <c r="N84" s="101"/>
      <c r="O84" s="101"/>
      <c r="P84" s="101"/>
      <c r="Q84" s="101"/>
      <c r="R84" s="101"/>
      <c r="S84" s="101"/>
      <c r="T84" s="101"/>
      <c r="U84" s="101"/>
      <c r="V84" s="101"/>
      <c r="W84" s="101"/>
      <c r="X84" s="101"/>
      <c r="Y84" s="101"/>
      <c r="Z84" s="101"/>
      <c r="AA84" s="101"/>
      <c r="AB84" s="101"/>
      <c r="AC84" s="101"/>
      <c r="AD84" s="101"/>
      <c r="AE84" s="101"/>
      <c r="AF84" s="207"/>
      <c r="AG84" s="207"/>
      <c r="AH84" s="207"/>
      <c r="AJ84" s="98"/>
      <c r="AM84" s="203" t="b">
        <f t="shared" si="16"/>
        <v>1</v>
      </c>
    </row>
    <row r="85" spans="1:39" x14ac:dyDescent="0.25">
      <c r="A85" s="179">
        <v>0</v>
      </c>
      <c r="B85" s="179" t="s">
        <v>780</v>
      </c>
      <c r="C85" s="179" t="s">
        <v>823</v>
      </c>
      <c r="E85" s="179" t="str">
        <f t="shared" si="19"/>
        <v/>
      </c>
      <c r="F85" s="623"/>
      <c r="G85" s="635"/>
      <c r="H85" s="2" t="s">
        <v>780</v>
      </c>
      <c r="I85" s="4" t="s">
        <v>783</v>
      </c>
      <c r="J85" s="538">
        <v>0</v>
      </c>
      <c r="K85" s="205">
        <f t="shared" si="20"/>
        <v>0</v>
      </c>
      <c r="L85" s="206"/>
      <c r="M85" s="101"/>
      <c r="N85" s="101"/>
      <c r="O85" s="101"/>
      <c r="P85" s="101"/>
      <c r="Q85" s="101"/>
      <c r="R85" s="101"/>
      <c r="S85" s="101"/>
      <c r="T85" s="101"/>
      <c r="U85" s="101"/>
      <c r="V85" s="101"/>
      <c r="W85" s="101"/>
      <c r="X85" s="101"/>
      <c r="Y85" s="101"/>
      <c r="Z85" s="101"/>
      <c r="AA85" s="101"/>
      <c r="AB85" s="101"/>
      <c r="AC85" s="101"/>
      <c r="AD85" s="101"/>
      <c r="AE85" s="101"/>
      <c r="AF85" s="207"/>
      <c r="AG85" s="207"/>
      <c r="AH85" s="207"/>
      <c r="AJ85" s="98"/>
      <c r="AM85" s="203" t="b">
        <f t="shared" si="16"/>
        <v>1</v>
      </c>
    </row>
    <row r="86" spans="1:39" x14ac:dyDescent="0.25">
      <c r="A86" s="179">
        <v>0</v>
      </c>
      <c r="B86" s="179" t="s">
        <v>812</v>
      </c>
      <c r="C86" s="179" t="s">
        <v>824</v>
      </c>
      <c r="E86" s="179" t="str">
        <f t="shared" si="19"/>
        <v/>
      </c>
      <c r="F86" s="623"/>
      <c r="G86" s="635"/>
      <c r="H86" s="4" t="s">
        <v>812</v>
      </c>
      <c r="I86" s="4" t="s">
        <v>815</v>
      </c>
      <c r="J86" s="538">
        <f>SUM('2. PC- Ch'!H96,'2. PC- Ch'!H109,'2. PC- Ch'!H118)</f>
        <v>0</v>
      </c>
      <c r="K86" s="205">
        <f t="shared" si="20"/>
        <v>0</v>
      </c>
      <c r="L86" s="206"/>
      <c r="M86" s="101"/>
      <c r="N86" s="101"/>
      <c r="O86" s="101"/>
      <c r="P86" s="101"/>
      <c r="Q86" s="101"/>
      <c r="R86" s="101"/>
      <c r="S86" s="101"/>
      <c r="T86" s="101"/>
      <c r="U86" s="101"/>
      <c r="V86" s="101"/>
      <c r="W86" s="101"/>
      <c r="X86" s="101"/>
      <c r="Y86" s="101"/>
      <c r="Z86" s="101"/>
      <c r="AA86" s="101"/>
      <c r="AB86" s="101"/>
      <c r="AC86" s="101"/>
      <c r="AD86" s="101"/>
      <c r="AE86" s="101"/>
      <c r="AF86" s="207"/>
      <c r="AG86" s="207"/>
      <c r="AH86" s="207"/>
      <c r="AJ86" s="98"/>
      <c r="AM86" s="203" t="b">
        <f t="shared" si="16"/>
        <v>1</v>
      </c>
    </row>
    <row r="87" spans="1:39" x14ac:dyDescent="0.25">
      <c r="A87" s="179">
        <v>0</v>
      </c>
      <c r="B87" s="179" t="s">
        <v>231</v>
      </c>
      <c r="C87" s="179" t="s">
        <v>520</v>
      </c>
      <c r="E87" s="179" t="str">
        <f t="shared" si="19"/>
        <v>OK</v>
      </c>
      <c r="F87" s="623"/>
      <c r="G87" s="635"/>
      <c r="H87" s="4" t="s">
        <v>231</v>
      </c>
      <c r="I87" s="4" t="s">
        <v>413</v>
      </c>
      <c r="J87" s="538">
        <f>SUM('2. PC- Ch'!H97,'2. PC- Ch'!H110,'2. PC- Ch'!H119)</f>
        <v>42000</v>
      </c>
      <c r="K87" s="205">
        <f t="shared" si="20"/>
        <v>0</v>
      </c>
      <c r="L87" s="206"/>
      <c r="M87" s="101"/>
      <c r="N87" s="101">
        <f>J87*0.71</f>
        <v>29820</v>
      </c>
      <c r="O87" s="101"/>
      <c r="P87" s="101"/>
      <c r="Q87" s="101"/>
      <c r="R87" s="101"/>
      <c r="S87" s="101"/>
      <c r="T87" s="101">
        <f>J87*0.29</f>
        <v>12180</v>
      </c>
      <c r="U87" s="101"/>
      <c r="V87" s="101"/>
      <c r="W87" s="101"/>
      <c r="X87" s="101"/>
      <c r="Y87" s="101"/>
      <c r="Z87" s="101"/>
      <c r="AA87" s="101"/>
      <c r="AB87" s="101"/>
      <c r="AC87" s="101"/>
      <c r="AD87" s="101"/>
      <c r="AE87" s="101"/>
      <c r="AF87" s="207"/>
      <c r="AG87" s="207"/>
      <c r="AH87" s="207"/>
      <c r="AJ87" s="98"/>
      <c r="AM87" s="203" t="b">
        <f t="shared" si="16"/>
        <v>1</v>
      </c>
    </row>
    <row r="88" spans="1:39" x14ac:dyDescent="0.25">
      <c r="A88" s="179">
        <v>0</v>
      </c>
      <c r="B88" s="179" t="s">
        <v>230</v>
      </c>
      <c r="C88" s="179" t="s">
        <v>521</v>
      </c>
      <c r="E88" s="179" t="str">
        <f t="shared" si="19"/>
        <v>OK</v>
      </c>
      <c r="F88" s="623"/>
      <c r="G88" s="635"/>
      <c r="H88" s="4" t="s">
        <v>230</v>
      </c>
      <c r="I88" s="4" t="s">
        <v>414</v>
      </c>
      <c r="J88" s="538">
        <f>SUM('2. PC- Ch'!H98,'2. PC- Ch'!H111,'2. PC- Ch'!H120)</f>
        <v>114000</v>
      </c>
      <c r="K88" s="205">
        <f t="shared" si="20"/>
        <v>0</v>
      </c>
      <c r="L88" s="206"/>
      <c r="M88" s="101"/>
      <c r="N88" s="101"/>
      <c r="O88" s="101"/>
      <c r="P88" s="101"/>
      <c r="Q88" s="101"/>
      <c r="R88" s="101"/>
      <c r="S88" s="101"/>
      <c r="T88" s="101"/>
      <c r="U88" s="101"/>
      <c r="V88" s="101"/>
      <c r="W88" s="101"/>
      <c r="X88" s="101"/>
      <c r="Y88" s="101"/>
      <c r="Z88" s="101"/>
      <c r="AA88" s="101"/>
      <c r="AB88" s="101">
        <f>J88*0.53</f>
        <v>60420</v>
      </c>
      <c r="AC88" s="101">
        <f>J88*0.47</f>
        <v>53580</v>
      </c>
      <c r="AD88" s="101"/>
      <c r="AE88" s="101"/>
      <c r="AF88" s="207"/>
      <c r="AG88" s="207"/>
      <c r="AH88" s="207"/>
      <c r="AJ88" s="98"/>
      <c r="AM88" s="203" t="b">
        <f t="shared" si="16"/>
        <v>1</v>
      </c>
    </row>
    <row r="89" spans="1:39" x14ac:dyDescent="0.25">
      <c r="A89" s="179">
        <v>0</v>
      </c>
      <c r="B89" s="179" t="s">
        <v>490</v>
      </c>
      <c r="C89" s="179" t="s">
        <v>492</v>
      </c>
      <c r="E89" s="179" t="str">
        <f t="shared" si="19"/>
        <v/>
      </c>
      <c r="F89" s="624"/>
      <c r="G89" s="635"/>
      <c r="H89" s="4" t="s">
        <v>515</v>
      </c>
      <c r="I89" s="4" t="s">
        <v>491</v>
      </c>
      <c r="J89" s="538">
        <f>SUM('2. PC- Ch'!H99,'2. PC- Ch'!H112,'2. PC- Ch'!H121)</f>
        <v>0</v>
      </c>
      <c r="K89" s="205">
        <f t="shared" si="20"/>
        <v>0</v>
      </c>
      <c r="L89" s="206"/>
      <c r="M89" s="101"/>
      <c r="N89" s="101"/>
      <c r="O89" s="101"/>
      <c r="P89" s="101"/>
      <c r="Q89" s="101"/>
      <c r="R89" s="101"/>
      <c r="S89" s="101"/>
      <c r="T89" s="101"/>
      <c r="U89" s="101"/>
      <c r="V89" s="101"/>
      <c r="W89" s="101"/>
      <c r="X89" s="101"/>
      <c r="Y89" s="101"/>
      <c r="Z89" s="101"/>
      <c r="AA89" s="101"/>
      <c r="AB89" s="101"/>
      <c r="AC89" s="101"/>
      <c r="AD89" s="101"/>
      <c r="AE89" s="101"/>
      <c r="AF89" s="207"/>
      <c r="AG89" s="207"/>
      <c r="AH89" s="207"/>
      <c r="AJ89" s="98"/>
      <c r="AM89" s="203" t="b">
        <f t="shared" si="16"/>
        <v>1</v>
      </c>
    </row>
    <row r="90" spans="1:39" x14ac:dyDescent="0.25">
      <c r="A90" s="179">
        <v>0</v>
      </c>
      <c r="B90" s="179"/>
      <c r="G90" s="197" t="s">
        <v>18</v>
      </c>
      <c r="H90" s="210"/>
      <c r="I90" s="210" t="s">
        <v>60</v>
      </c>
      <c r="J90" s="211"/>
      <c r="K90" s="211"/>
      <c r="L90" s="206"/>
      <c r="M90" s="211"/>
      <c r="N90" s="211"/>
      <c r="O90" s="211"/>
      <c r="P90" s="211"/>
      <c r="Q90" s="211"/>
      <c r="R90" s="211"/>
      <c r="S90" s="211"/>
      <c r="T90" s="211"/>
      <c r="U90" s="211"/>
      <c r="V90" s="211"/>
      <c r="W90" s="211"/>
      <c r="X90" s="211"/>
      <c r="Y90" s="211"/>
      <c r="Z90" s="211"/>
      <c r="AA90" s="211"/>
      <c r="AB90" s="211"/>
      <c r="AC90" s="211"/>
      <c r="AD90" s="211"/>
      <c r="AE90" s="211"/>
      <c r="AF90" s="211"/>
      <c r="AG90" s="211"/>
      <c r="AH90" s="211"/>
      <c r="AJ90" s="98"/>
      <c r="AM90" s="203" t="str">
        <f t="shared" si="16"/>
        <v/>
      </c>
    </row>
    <row r="91" spans="1:39" ht="20.399999999999999" x14ac:dyDescent="0.25">
      <c r="A91" s="179">
        <v>0</v>
      </c>
      <c r="B91" s="179" t="s">
        <v>206</v>
      </c>
      <c r="C91" s="179" t="s">
        <v>255</v>
      </c>
      <c r="E91" s="179" t="str">
        <f t="shared" ref="E91:E98" si="21">IF(OR(K91&lt;0,J91&lt;0,NOT(AM91)),"ERREUR",IF(J91=0,"",IF(K91=0,"OK","ECART")))</f>
        <v/>
      </c>
      <c r="F91" s="622" t="s">
        <v>18</v>
      </c>
      <c r="G91" s="204">
        <v>651</v>
      </c>
      <c r="H91" s="4" t="s">
        <v>92</v>
      </c>
      <c r="I91" s="4">
        <v>651</v>
      </c>
      <c r="J91" s="205">
        <f>_xlfn.XLOOKUP(I91,'2. PC- Ch'!B:B,'2. PC- Ch'!H:H)</f>
        <v>0</v>
      </c>
      <c r="K91" s="205">
        <f t="shared" ref="K91:K98" si="22">J91-SUM(M91:AH91)</f>
        <v>0</v>
      </c>
      <c r="L91" s="206"/>
      <c r="M91" s="101"/>
      <c r="N91" s="207"/>
      <c r="O91" s="207"/>
      <c r="P91" s="207"/>
      <c r="Q91" s="207"/>
      <c r="R91" s="207"/>
      <c r="S91" s="207"/>
      <c r="T91" s="207"/>
      <c r="U91" s="207"/>
      <c r="V91" s="207"/>
      <c r="W91" s="207"/>
      <c r="X91" s="207"/>
      <c r="Y91" s="207"/>
      <c r="Z91" s="207"/>
      <c r="AA91" s="207"/>
      <c r="AB91" s="101"/>
      <c r="AC91" s="101"/>
      <c r="AD91" s="101"/>
      <c r="AE91" s="101"/>
      <c r="AF91" s="207"/>
      <c r="AG91" s="207"/>
      <c r="AH91" s="207"/>
      <c r="AJ91" s="98"/>
      <c r="AM91" s="203" t="b">
        <f t="shared" si="16"/>
        <v>1</v>
      </c>
    </row>
    <row r="92" spans="1:39" x14ac:dyDescent="0.25">
      <c r="A92" s="179">
        <v>0</v>
      </c>
      <c r="B92" s="179" t="s">
        <v>206</v>
      </c>
      <c r="C92" s="179" t="s">
        <v>255</v>
      </c>
      <c r="E92" s="179" t="str">
        <f t="shared" si="21"/>
        <v/>
      </c>
      <c r="F92" s="623"/>
      <c r="G92" s="204">
        <v>654</v>
      </c>
      <c r="H92" s="4" t="s">
        <v>93</v>
      </c>
      <c r="I92" s="4">
        <v>654</v>
      </c>
      <c r="J92" s="205">
        <f>_xlfn.XLOOKUP(I92,'2. PC- Ch'!B:B,'2. PC- Ch'!H:H)</f>
        <v>0</v>
      </c>
      <c r="K92" s="205">
        <f t="shared" si="22"/>
        <v>0</v>
      </c>
      <c r="L92" s="206"/>
      <c r="M92" s="101"/>
      <c r="N92" s="207"/>
      <c r="O92" s="207"/>
      <c r="P92" s="207"/>
      <c r="Q92" s="207"/>
      <c r="R92" s="207"/>
      <c r="S92" s="207"/>
      <c r="T92" s="207"/>
      <c r="U92" s="207"/>
      <c r="V92" s="207"/>
      <c r="W92" s="207"/>
      <c r="X92" s="207"/>
      <c r="Y92" s="207"/>
      <c r="Z92" s="207"/>
      <c r="AA92" s="207"/>
      <c r="AB92" s="222">
        <f t="shared" ref="AB92" si="23">$J92-$M92</f>
        <v>0</v>
      </c>
      <c r="AC92" s="207"/>
      <c r="AD92" s="207"/>
      <c r="AE92" s="207"/>
      <c r="AF92" s="207"/>
      <c r="AG92" s="207"/>
      <c r="AH92" s="207"/>
      <c r="AJ92" s="98"/>
      <c r="AM92" s="203" t="b">
        <f t="shared" si="16"/>
        <v>1</v>
      </c>
    </row>
    <row r="93" spans="1:39" ht="20.399999999999999" x14ac:dyDescent="0.25">
      <c r="A93" s="179">
        <v>0</v>
      </c>
      <c r="B93" s="179" t="s">
        <v>206</v>
      </c>
      <c r="C93" s="179" t="s">
        <v>255</v>
      </c>
      <c r="E93" s="179" t="str">
        <f t="shared" si="21"/>
        <v/>
      </c>
      <c r="F93" s="623"/>
      <c r="G93" s="204">
        <v>6551</v>
      </c>
      <c r="H93" s="4" t="s">
        <v>151</v>
      </c>
      <c r="I93" s="4">
        <v>6551</v>
      </c>
      <c r="J93" s="205">
        <f>_xlfn.XLOOKUP(I93,'2. PC- Ch'!B:B,'2. PC- Ch'!H:H)</f>
        <v>0</v>
      </c>
      <c r="K93" s="205">
        <f t="shared" si="22"/>
        <v>0</v>
      </c>
      <c r="L93" s="206"/>
      <c r="M93" s="101"/>
      <c r="N93" s="207"/>
      <c r="O93" s="207"/>
      <c r="P93" s="207"/>
      <c r="Q93" s="207"/>
      <c r="R93" s="207"/>
      <c r="S93" s="207"/>
      <c r="T93" s="207"/>
      <c r="U93" s="101"/>
      <c r="V93" s="101"/>
      <c r="W93" s="101"/>
      <c r="X93" s="101"/>
      <c r="Y93" s="101"/>
      <c r="Z93" s="101"/>
      <c r="AA93" s="101"/>
      <c r="AB93" s="101"/>
      <c r="AC93" s="101"/>
      <c r="AD93" s="101"/>
      <c r="AE93" s="101"/>
      <c r="AF93" s="207"/>
      <c r="AG93" s="207"/>
      <c r="AH93" s="207"/>
      <c r="AJ93" s="98"/>
      <c r="AM93" s="203" t="b">
        <f t="shared" si="16"/>
        <v>1</v>
      </c>
    </row>
    <row r="94" spans="1:39" x14ac:dyDescent="0.25">
      <c r="A94" s="179">
        <v>0</v>
      </c>
      <c r="B94" s="179" t="s">
        <v>206</v>
      </c>
      <c r="C94" s="179" t="s">
        <v>255</v>
      </c>
      <c r="E94" s="179" t="str">
        <f t="shared" si="21"/>
        <v/>
      </c>
      <c r="F94" s="623"/>
      <c r="G94" s="204">
        <v>6556</v>
      </c>
      <c r="H94" s="4" t="s">
        <v>153</v>
      </c>
      <c r="I94" s="4">
        <v>6556</v>
      </c>
      <c r="J94" s="205">
        <f>_xlfn.XLOOKUP(I94,'2. PC- Ch'!B:B,'2. PC- Ch'!H:H)</f>
        <v>0</v>
      </c>
      <c r="K94" s="205">
        <f t="shared" si="22"/>
        <v>0</v>
      </c>
      <c r="L94" s="206"/>
      <c r="M94" s="101"/>
      <c r="N94" s="207"/>
      <c r="O94" s="207"/>
      <c r="P94" s="207"/>
      <c r="Q94" s="207"/>
      <c r="R94" s="207"/>
      <c r="S94" s="207"/>
      <c r="T94" s="207"/>
      <c r="U94" s="101"/>
      <c r="V94" s="101"/>
      <c r="W94" s="101"/>
      <c r="X94" s="101"/>
      <c r="Y94" s="101"/>
      <c r="Z94" s="101"/>
      <c r="AA94" s="101"/>
      <c r="AB94" s="101"/>
      <c r="AC94" s="101"/>
      <c r="AD94" s="101"/>
      <c r="AE94" s="101"/>
      <c r="AF94" s="207"/>
      <c r="AG94" s="207"/>
      <c r="AH94" s="207"/>
      <c r="AJ94" s="98"/>
      <c r="AM94" s="203" t="b">
        <f t="shared" si="16"/>
        <v>1</v>
      </c>
    </row>
    <row r="95" spans="1:39" x14ac:dyDescent="0.25">
      <c r="A95" s="179">
        <v>0</v>
      </c>
      <c r="B95" s="179" t="s">
        <v>206</v>
      </c>
      <c r="C95" s="179" t="s">
        <v>255</v>
      </c>
      <c r="E95" s="179" t="str">
        <f t="shared" si="21"/>
        <v/>
      </c>
      <c r="F95" s="623"/>
      <c r="G95" s="204">
        <v>6557</v>
      </c>
      <c r="H95" s="4" t="s">
        <v>152</v>
      </c>
      <c r="I95" s="4">
        <v>6557</v>
      </c>
      <c r="J95" s="205">
        <f>_xlfn.XLOOKUP(I95,'2. PC- Ch'!B:B,'2. PC- Ch'!H:H)</f>
        <v>0</v>
      </c>
      <c r="K95" s="205">
        <f t="shared" si="22"/>
        <v>0</v>
      </c>
      <c r="L95" s="206"/>
      <c r="M95" s="101"/>
      <c r="N95" s="207"/>
      <c r="O95" s="207"/>
      <c r="P95" s="207"/>
      <c r="Q95" s="207"/>
      <c r="R95" s="207"/>
      <c r="S95" s="207"/>
      <c r="T95" s="207"/>
      <c r="U95" s="101"/>
      <c r="V95" s="101"/>
      <c r="W95" s="101"/>
      <c r="X95" s="101"/>
      <c r="Y95" s="101"/>
      <c r="Z95" s="101"/>
      <c r="AA95" s="101"/>
      <c r="AB95" s="101"/>
      <c r="AC95" s="101"/>
      <c r="AD95" s="101"/>
      <c r="AE95" s="101"/>
      <c r="AF95" s="207"/>
      <c r="AG95" s="207"/>
      <c r="AH95" s="207"/>
      <c r="AJ95" s="98"/>
      <c r="AM95" s="203" t="b">
        <f t="shared" si="16"/>
        <v>1</v>
      </c>
    </row>
    <row r="96" spans="1:39" ht="20.399999999999999" x14ac:dyDescent="0.25">
      <c r="A96" s="179">
        <v>0</v>
      </c>
      <c r="B96" s="179" t="s">
        <v>206</v>
      </c>
      <c r="C96" s="179" t="s">
        <v>255</v>
      </c>
      <c r="E96" s="179" t="str">
        <f t="shared" si="21"/>
        <v/>
      </c>
      <c r="F96" s="623"/>
      <c r="G96" s="204">
        <v>6558</v>
      </c>
      <c r="H96" s="4" t="s">
        <v>375</v>
      </c>
      <c r="I96" s="4">
        <v>6558</v>
      </c>
      <c r="J96" s="205">
        <f>_xlfn.XLOOKUP(I96,'2. PC- Ch'!B:B,'2. PC- Ch'!H:H)</f>
        <v>0</v>
      </c>
      <c r="K96" s="205">
        <f t="shared" si="22"/>
        <v>0</v>
      </c>
      <c r="L96" s="206"/>
      <c r="M96" s="101"/>
      <c r="N96" s="207"/>
      <c r="O96" s="207"/>
      <c r="P96" s="207"/>
      <c r="Q96" s="207"/>
      <c r="R96" s="207"/>
      <c r="S96" s="207"/>
      <c r="T96" s="207"/>
      <c r="U96" s="101"/>
      <c r="V96" s="101"/>
      <c r="W96" s="101"/>
      <c r="X96" s="101"/>
      <c r="Y96" s="101"/>
      <c r="Z96" s="101"/>
      <c r="AA96" s="101"/>
      <c r="AB96" s="101"/>
      <c r="AC96" s="101"/>
      <c r="AD96" s="101"/>
      <c r="AE96" s="101"/>
      <c r="AF96" s="207"/>
      <c r="AG96" s="207"/>
      <c r="AH96" s="207"/>
      <c r="AJ96" s="98"/>
      <c r="AM96" s="203" t="b">
        <f t="shared" si="16"/>
        <v>1</v>
      </c>
    </row>
    <row r="97" spans="1:39" x14ac:dyDescent="0.25">
      <c r="A97" s="179">
        <v>0</v>
      </c>
      <c r="B97" s="179" t="s">
        <v>206</v>
      </c>
      <c r="C97" s="179" t="s">
        <v>255</v>
      </c>
      <c r="E97" s="179" t="str">
        <f t="shared" si="21"/>
        <v/>
      </c>
      <c r="F97" s="623"/>
      <c r="G97" s="204">
        <v>657</v>
      </c>
      <c r="H97" s="4" t="s">
        <v>94</v>
      </c>
      <c r="I97" s="4">
        <v>657</v>
      </c>
      <c r="J97" s="205">
        <f>_xlfn.XLOOKUP(I97,'2. PC- Ch'!B:B,'2. PC- Ch'!H:H)</f>
        <v>0</v>
      </c>
      <c r="K97" s="205">
        <f t="shared" si="22"/>
        <v>0</v>
      </c>
      <c r="L97" s="206"/>
      <c r="M97" s="101"/>
      <c r="N97" s="207"/>
      <c r="O97" s="207"/>
      <c r="P97" s="207"/>
      <c r="Q97" s="207"/>
      <c r="R97" s="207"/>
      <c r="S97" s="207"/>
      <c r="T97" s="207"/>
      <c r="U97" s="207"/>
      <c r="V97" s="207"/>
      <c r="W97" s="207"/>
      <c r="X97" s="207"/>
      <c r="Y97" s="207"/>
      <c r="Z97" s="207"/>
      <c r="AA97" s="207"/>
      <c r="AB97" s="222">
        <f t="shared" ref="AB97" si="24">$J97-$M97</f>
        <v>0</v>
      </c>
      <c r="AC97" s="207"/>
      <c r="AD97" s="207"/>
      <c r="AE97" s="207"/>
      <c r="AF97" s="207"/>
      <c r="AG97" s="207"/>
      <c r="AH97" s="207"/>
      <c r="AJ97" s="98"/>
      <c r="AM97" s="203" t="b">
        <f t="shared" si="16"/>
        <v>1</v>
      </c>
    </row>
    <row r="98" spans="1:39" x14ac:dyDescent="0.25">
      <c r="A98" s="179">
        <v>0</v>
      </c>
      <c r="B98" s="179" t="s">
        <v>206</v>
      </c>
      <c r="C98" s="179" t="s">
        <v>255</v>
      </c>
      <c r="E98" s="179" t="str">
        <f t="shared" si="21"/>
        <v>OK</v>
      </c>
      <c r="F98" s="624"/>
      <c r="G98" s="204">
        <v>658</v>
      </c>
      <c r="H98" s="4" t="s">
        <v>95</v>
      </c>
      <c r="I98" s="4">
        <v>658</v>
      </c>
      <c r="J98" s="205">
        <f>_xlfn.XLOOKUP(I98,'2. PC- Ch'!B:B,'2. PC- Ch'!H:H)</f>
        <v>1200</v>
      </c>
      <c r="K98" s="205">
        <f t="shared" si="22"/>
        <v>0</v>
      </c>
      <c r="L98" s="206"/>
      <c r="M98" s="101"/>
      <c r="N98" s="207"/>
      <c r="O98" s="207"/>
      <c r="P98" s="207"/>
      <c r="Q98" s="207"/>
      <c r="R98" s="207"/>
      <c r="S98" s="207"/>
      <c r="T98" s="207"/>
      <c r="U98" s="101"/>
      <c r="V98" s="101"/>
      <c r="W98" s="101"/>
      <c r="X98" s="101"/>
      <c r="Y98" s="101"/>
      <c r="Z98" s="101"/>
      <c r="AA98" s="101"/>
      <c r="AB98" s="101">
        <v>1200</v>
      </c>
      <c r="AC98" s="101"/>
      <c r="AD98" s="101"/>
      <c r="AE98" s="101"/>
      <c r="AF98" s="207"/>
      <c r="AG98" s="207"/>
      <c r="AH98" s="207"/>
      <c r="AJ98" s="98"/>
      <c r="AM98" s="203" t="b">
        <f t="shared" si="16"/>
        <v>1</v>
      </c>
    </row>
    <row r="99" spans="1:39" x14ac:dyDescent="0.25">
      <c r="A99" s="179">
        <v>0</v>
      </c>
      <c r="B99" s="179"/>
      <c r="G99" s="214" t="s">
        <v>19</v>
      </c>
      <c r="H99" s="210"/>
      <c r="I99" s="210" t="s">
        <v>60</v>
      </c>
      <c r="J99" s="211"/>
      <c r="K99" s="211"/>
      <c r="L99" s="206"/>
      <c r="M99" s="211"/>
      <c r="N99" s="211"/>
      <c r="O99" s="211"/>
      <c r="P99" s="211"/>
      <c r="Q99" s="211"/>
      <c r="R99" s="211"/>
      <c r="S99" s="211"/>
      <c r="T99" s="211"/>
      <c r="U99" s="211"/>
      <c r="V99" s="211"/>
      <c r="W99" s="211"/>
      <c r="X99" s="211"/>
      <c r="Y99" s="211"/>
      <c r="Z99" s="211"/>
      <c r="AA99" s="211"/>
      <c r="AB99" s="211"/>
      <c r="AC99" s="211"/>
      <c r="AD99" s="211"/>
      <c r="AE99" s="211"/>
      <c r="AF99" s="211"/>
      <c r="AG99" s="211"/>
      <c r="AH99" s="211"/>
      <c r="AJ99" s="98"/>
      <c r="AM99" s="203" t="str">
        <f t="shared" si="16"/>
        <v/>
      </c>
    </row>
    <row r="100" spans="1:39" ht="20.399999999999999" x14ac:dyDescent="0.25">
      <c r="A100" s="179">
        <v>0</v>
      </c>
      <c r="B100" s="179" t="s">
        <v>209</v>
      </c>
      <c r="C100" s="179" t="s">
        <v>259</v>
      </c>
      <c r="E100" s="179" t="str">
        <f>IF(OR(K100&lt;0,J100&lt;0,NOT(AM100)),"ERREUR",IF(J100=0,"",IF(K100=0,"OK","ECART")))</f>
        <v/>
      </c>
      <c r="F100" s="622" t="s">
        <v>19</v>
      </c>
      <c r="G100" s="204">
        <v>6611</v>
      </c>
      <c r="H100" s="4" t="s">
        <v>542</v>
      </c>
      <c r="I100" s="4">
        <v>6611</v>
      </c>
      <c r="J100" s="205">
        <f>SUM('2. PC- Ch'!H132,'2. PC- Ch'!H133)</f>
        <v>0</v>
      </c>
      <c r="K100" s="205">
        <f>J100-SUM(M100:AH100)</f>
        <v>0</v>
      </c>
      <c r="L100" s="206"/>
      <c r="M100" s="101"/>
      <c r="N100" s="207"/>
      <c r="O100" s="207"/>
      <c r="P100" s="207"/>
      <c r="Q100" s="207"/>
      <c r="R100" s="207"/>
      <c r="S100" s="207"/>
      <c r="T100" s="207"/>
      <c r="U100" s="207"/>
      <c r="V100" s="207"/>
      <c r="W100" s="207"/>
      <c r="X100" s="207"/>
      <c r="Y100" s="207"/>
      <c r="Z100" s="207"/>
      <c r="AA100" s="207"/>
      <c r="AB100" s="207"/>
      <c r="AC100" s="207"/>
      <c r="AD100" s="207"/>
      <c r="AE100" s="207"/>
      <c r="AF100" s="207"/>
      <c r="AG100" s="222">
        <f t="shared" ref="AG100:AH102" si="25">$J100-$M100</f>
        <v>0</v>
      </c>
      <c r="AH100" s="207"/>
      <c r="AJ100" s="98"/>
      <c r="AM100" s="203" t="b">
        <f t="shared" si="16"/>
        <v>1</v>
      </c>
    </row>
    <row r="101" spans="1:39" x14ac:dyDescent="0.25">
      <c r="A101" s="179">
        <v>0</v>
      </c>
      <c r="B101" s="179" t="s">
        <v>208</v>
      </c>
      <c r="C101" s="179" t="s">
        <v>258</v>
      </c>
      <c r="E101" s="179" t="str">
        <f>IF(OR(K101&lt;0,J101&lt;0,NOT(AM101)),"ERREUR",IF(J101=0,"",IF(K101=0,"OK","ECART")))</f>
        <v/>
      </c>
      <c r="F101" s="623"/>
      <c r="G101" s="204">
        <v>6618</v>
      </c>
      <c r="H101" s="4" t="s">
        <v>156</v>
      </c>
      <c r="I101" s="4">
        <v>6618</v>
      </c>
      <c r="J101" s="205">
        <f>_xlfn.XLOOKUP(I101,'2. PC- Ch'!B:B,'2. PC- Ch'!H:H)</f>
        <v>0</v>
      </c>
      <c r="K101" s="205">
        <f>J101-SUM(M101:AH101)</f>
        <v>0</v>
      </c>
      <c r="L101" s="206"/>
      <c r="M101" s="101"/>
      <c r="N101" s="207"/>
      <c r="O101" s="207"/>
      <c r="P101" s="207"/>
      <c r="Q101" s="207"/>
      <c r="R101" s="207"/>
      <c r="S101" s="207"/>
      <c r="T101" s="207"/>
      <c r="U101" s="207"/>
      <c r="V101" s="207"/>
      <c r="W101" s="207"/>
      <c r="X101" s="207"/>
      <c r="Y101" s="207"/>
      <c r="Z101" s="207"/>
      <c r="AA101" s="207"/>
      <c r="AB101" s="207"/>
      <c r="AC101" s="207"/>
      <c r="AD101" s="207"/>
      <c r="AE101" s="207"/>
      <c r="AF101" s="207"/>
      <c r="AG101" s="207"/>
      <c r="AH101" s="222">
        <f t="shared" si="25"/>
        <v>0</v>
      </c>
      <c r="AJ101" s="98"/>
      <c r="AM101" s="203" t="b">
        <f t="shared" si="16"/>
        <v>1</v>
      </c>
    </row>
    <row r="102" spans="1:39" ht="20.399999999999999" x14ac:dyDescent="0.25">
      <c r="A102" s="179">
        <v>0</v>
      </c>
      <c r="B102" s="179" t="s">
        <v>208</v>
      </c>
      <c r="C102" s="179" t="s">
        <v>258</v>
      </c>
      <c r="E102" s="179" t="str">
        <f>IF(OR(K102&lt;0,J102&lt;0,NOT(AM102)),"ERREUR",IF(J102=0,"",IF(K102=0,"OK","ECART")))</f>
        <v/>
      </c>
      <c r="F102" s="624"/>
      <c r="G102" s="204" t="s">
        <v>33</v>
      </c>
      <c r="H102" s="4" t="s">
        <v>34</v>
      </c>
      <c r="I102" s="4" t="s">
        <v>33</v>
      </c>
      <c r="J102" s="205">
        <f>_xlfn.XLOOKUP(I102,'2. PC- Ch'!B:B,'2. PC- Ch'!H:H)</f>
        <v>0</v>
      </c>
      <c r="K102" s="205">
        <f>J102-SUM(M102:AH102)</f>
        <v>0</v>
      </c>
      <c r="L102" s="206"/>
      <c r="M102" s="101"/>
      <c r="N102" s="207"/>
      <c r="O102" s="207"/>
      <c r="P102" s="207"/>
      <c r="Q102" s="207"/>
      <c r="R102" s="207"/>
      <c r="S102" s="207"/>
      <c r="T102" s="207"/>
      <c r="U102" s="207"/>
      <c r="V102" s="207"/>
      <c r="W102" s="207"/>
      <c r="X102" s="207"/>
      <c r="Y102" s="207"/>
      <c r="Z102" s="207"/>
      <c r="AA102" s="207"/>
      <c r="AB102" s="207"/>
      <c r="AC102" s="207"/>
      <c r="AD102" s="207"/>
      <c r="AE102" s="207"/>
      <c r="AF102" s="207"/>
      <c r="AG102" s="207"/>
      <c r="AH102" s="222">
        <f t="shared" si="25"/>
        <v>0</v>
      </c>
      <c r="AJ102" s="98"/>
      <c r="AM102" s="203" t="b">
        <f t="shared" si="16"/>
        <v>1</v>
      </c>
    </row>
    <row r="103" spans="1:39" x14ac:dyDescent="0.25">
      <c r="A103" s="179">
        <v>0</v>
      </c>
      <c r="B103" s="179"/>
      <c r="G103" s="214" t="s">
        <v>23</v>
      </c>
      <c r="H103" s="210"/>
      <c r="I103" s="210" t="s">
        <v>60</v>
      </c>
      <c r="J103" s="211"/>
      <c r="K103" s="211"/>
      <c r="L103" s="206"/>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J103" s="98"/>
      <c r="AM103" s="203" t="str">
        <f t="shared" si="16"/>
        <v/>
      </c>
    </row>
    <row r="104" spans="1:39" ht="36.6" x14ac:dyDescent="0.25">
      <c r="A104" s="179">
        <v>0</v>
      </c>
      <c r="B104" s="179" t="s">
        <v>208</v>
      </c>
      <c r="C104" s="179" t="s">
        <v>258</v>
      </c>
      <c r="E104" s="179" t="str">
        <f t="shared" ref="E104" si="26">IF(OR(K104&lt;0,J104&lt;0,NOT(AM104)),"ERREUR",IF(J104=0,"",IF(K104=0,"OK","ECART")))</f>
        <v/>
      </c>
      <c r="F104" s="472" t="s">
        <v>23</v>
      </c>
      <c r="G104" s="204">
        <v>67</v>
      </c>
      <c r="H104" s="4" t="s">
        <v>761</v>
      </c>
      <c r="I104" s="4">
        <v>67</v>
      </c>
      <c r="J104" s="205">
        <f>SUM('2. PC- Ch'!H137:H142)</f>
        <v>0</v>
      </c>
      <c r="K104" s="205">
        <f t="shared" ref="K104" si="27">J104-SUM(M104:AH104)</f>
        <v>0</v>
      </c>
      <c r="L104" s="206"/>
      <c r="M104" s="101"/>
      <c r="N104" s="207"/>
      <c r="O104" s="207"/>
      <c r="P104" s="207"/>
      <c r="Q104" s="207"/>
      <c r="R104" s="207"/>
      <c r="S104" s="207"/>
      <c r="T104" s="207"/>
      <c r="U104" s="207"/>
      <c r="V104" s="207"/>
      <c r="W104" s="207"/>
      <c r="X104" s="207"/>
      <c r="Y104" s="207"/>
      <c r="Z104" s="207"/>
      <c r="AA104" s="207"/>
      <c r="AB104" s="207"/>
      <c r="AC104" s="207"/>
      <c r="AD104" s="207"/>
      <c r="AE104" s="207"/>
      <c r="AF104" s="207"/>
      <c r="AG104" s="207"/>
      <c r="AH104" s="222">
        <f>$J104-$M104</f>
        <v>0</v>
      </c>
      <c r="AJ104" s="98"/>
      <c r="AM104" s="203" t="b">
        <f t="shared" si="16"/>
        <v>1</v>
      </c>
    </row>
    <row r="105" spans="1:39" x14ac:dyDescent="0.25">
      <c r="A105" s="179">
        <v>0</v>
      </c>
      <c r="B105" s="179"/>
      <c r="G105" s="214" t="s">
        <v>24</v>
      </c>
      <c r="H105" s="210"/>
      <c r="I105" s="210" t="s">
        <v>60</v>
      </c>
      <c r="J105" s="211"/>
      <c r="K105" s="211"/>
      <c r="L105" s="206"/>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J105" s="98"/>
      <c r="AM105" s="203" t="str">
        <f t="shared" ref="AM105:AM121" si="28">IF(ISBLANK(H105),"",AND(N105&gt;=-1,O105&gt;=-1,P105&gt;=-1,Q105&gt;=-1,R105&gt;=-1,S105&gt;=-1,T105&gt;=-1,U105&gt;=-1,V105&gt;=-1,X105&gt;=-1,Y105&gt;=-1,W105&gt;=-1,Z105&gt;=-1,AA105&gt;=-1,AB105&gt;=-1,AC105&gt;=-1,AD105&gt;=-1,AE105&gt;=-1,AF105&gt;=-1,AG105&gt;=-1,AH105&gt;=-1))</f>
        <v/>
      </c>
    </row>
    <row r="106" spans="1:39" ht="30.6" x14ac:dyDescent="0.25">
      <c r="A106" s="179">
        <v>0</v>
      </c>
      <c r="B106" s="179" t="s">
        <v>206</v>
      </c>
      <c r="C106" s="179" t="s">
        <v>255</v>
      </c>
      <c r="E106" s="179" t="str">
        <f t="shared" ref="E106:E114" si="29">IF(OR(K106&lt;0,J106&lt;0,NOT(AM106)),"ERREUR",IF(J106=0,"",IF(K106=0,"OK","ECART")))</f>
        <v/>
      </c>
      <c r="F106" s="472" t="s">
        <v>702</v>
      </c>
      <c r="G106" s="204">
        <v>68111</v>
      </c>
      <c r="H106" s="4" t="s">
        <v>667</v>
      </c>
      <c r="I106" s="4">
        <v>68111</v>
      </c>
      <c r="J106" s="205">
        <f>SUM('2. PC- Ch'!H145,'2. PC- Ch'!H146,'2. PC- Ch'!H147)</f>
        <v>0</v>
      </c>
      <c r="K106" s="205">
        <f t="shared" ref="K106:K114" si="30">J106-SUM(M106:AH106)</f>
        <v>0</v>
      </c>
      <c r="L106" s="206"/>
      <c r="M106" s="101"/>
      <c r="N106" s="207"/>
      <c r="O106" s="207"/>
      <c r="P106" s="207"/>
      <c r="Q106" s="207"/>
      <c r="R106" s="207"/>
      <c r="S106" s="207"/>
      <c r="T106" s="207"/>
      <c r="U106" s="207"/>
      <c r="V106" s="207"/>
      <c r="W106" s="101"/>
      <c r="X106" s="207"/>
      <c r="Y106" s="207"/>
      <c r="Z106" s="207"/>
      <c r="AA106" s="101"/>
      <c r="AB106" s="101"/>
      <c r="AC106" s="101"/>
      <c r="AD106" s="101"/>
      <c r="AE106" s="101"/>
      <c r="AF106" s="101"/>
      <c r="AG106" s="207"/>
      <c r="AH106" s="207"/>
      <c r="AJ106" s="98"/>
      <c r="AM106" s="203" t="b">
        <f t="shared" si="28"/>
        <v>1</v>
      </c>
    </row>
    <row r="107" spans="1:39" x14ac:dyDescent="0.25">
      <c r="A107" s="179">
        <v>0</v>
      </c>
      <c r="B107" s="179" t="s">
        <v>208</v>
      </c>
      <c r="C107" s="179" t="s">
        <v>258</v>
      </c>
      <c r="E107" s="179" t="str">
        <f t="shared" si="29"/>
        <v/>
      </c>
      <c r="F107" s="622" t="s">
        <v>695</v>
      </c>
      <c r="G107" s="212">
        <v>681121</v>
      </c>
      <c r="H107" s="4" t="s">
        <v>163</v>
      </c>
      <c r="I107" s="4">
        <v>681121</v>
      </c>
      <c r="J107" s="205">
        <f>_xlfn.XLOOKUP(I107,'2. PC- Ch'!B:B,'2. PC- Ch'!H:H)</f>
        <v>0</v>
      </c>
      <c r="K107" s="205">
        <f t="shared" si="30"/>
        <v>0</v>
      </c>
      <c r="L107" s="206"/>
      <c r="M107" s="101"/>
      <c r="N107" s="207"/>
      <c r="O107" s="207"/>
      <c r="P107" s="207"/>
      <c r="Q107" s="207"/>
      <c r="R107" s="207"/>
      <c r="S107" s="207"/>
      <c r="T107" s="207"/>
      <c r="U107" s="207"/>
      <c r="V107" s="207"/>
      <c r="W107" s="207"/>
      <c r="X107" s="207"/>
      <c r="Y107" s="207"/>
      <c r="Z107" s="207"/>
      <c r="AA107" s="207"/>
      <c r="AB107" s="207"/>
      <c r="AC107" s="207"/>
      <c r="AD107" s="207"/>
      <c r="AE107" s="207"/>
      <c r="AF107" s="207"/>
      <c r="AG107" s="207"/>
      <c r="AH107" s="222">
        <f t="shared" ref="AF107:AH108" si="31">$J107-$M107</f>
        <v>0</v>
      </c>
      <c r="AJ107" s="98"/>
      <c r="AM107" s="203" t="b">
        <f t="shared" si="28"/>
        <v>1</v>
      </c>
    </row>
    <row r="108" spans="1:39" ht="16.8" customHeight="1" x14ac:dyDescent="0.25">
      <c r="A108" s="179">
        <v>0</v>
      </c>
      <c r="B108" s="179" t="s">
        <v>207</v>
      </c>
      <c r="C108" s="179" t="s">
        <v>256</v>
      </c>
      <c r="E108" s="179" t="str">
        <f t="shared" si="29"/>
        <v/>
      </c>
      <c r="F108" s="623"/>
      <c r="G108" s="212">
        <v>681122</v>
      </c>
      <c r="H108" s="4" t="s">
        <v>546</v>
      </c>
      <c r="I108" s="4">
        <v>681122</v>
      </c>
      <c r="J108" s="205">
        <f>SUM('2. PC- Ch'!H149,'2. PC- Ch'!H150)</f>
        <v>0</v>
      </c>
      <c r="K108" s="205">
        <f t="shared" si="30"/>
        <v>0</v>
      </c>
      <c r="L108" s="206"/>
      <c r="M108" s="101"/>
      <c r="N108" s="207"/>
      <c r="O108" s="207"/>
      <c r="P108" s="207"/>
      <c r="Q108" s="207"/>
      <c r="R108" s="207"/>
      <c r="S108" s="207"/>
      <c r="T108" s="207"/>
      <c r="U108" s="207"/>
      <c r="V108" s="207"/>
      <c r="W108" s="207"/>
      <c r="X108" s="207"/>
      <c r="Y108" s="207"/>
      <c r="Z108" s="207"/>
      <c r="AA108" s="207"/>
      <c r="AB108" s="207"/>
      <c r="AC108" s="207"/>
      <c r="AD108" s="207"/>
      <c r="AE108" s="207"/>
      <c r="AF108" s="222">
        <f t="shared" si="31"/>
        <v>0</v>
      </c>
      <c r="AG108" s="207"/>
      <c r="AH108" s="207"/>
      <c r="AJ108" s="98"/>
      <c r="AM108" s="203" t="b">
        <f t="shared" si="28"/>
        <v>1</v>
      </c>
    </row>
    <row r="109" spans="1:39" x14ac:dyDescent="0.25">
      <c r="A109" s="179">
        <v>0</v>
      </c>
      <c r="B109" s="179" t="s">
        <v>207</v>
      </c>
      <c r="C109" s="179" t="s">
        <v>256</v>
      </c>
      <c r="E109" s="179" t="str">
        <f t="shared" si="29"/>
        <v/>
      </c>
      <c r="F109" s="623"/>
      <c r="G109" s="212">
        <v>6811282</v>
      </c>
      <c r="H109" s="4" t="s">
        <v>83</v>
      </c>
      <c r="I109" s="4">
        <v>6811282</v>
      </c>
      <c r="J109" s="205">
        <f>_xlfn.XLOOKUP(I109,'2. PC- Ch'!B:B,'2. PC- Ch'!H:H)</f>
        <v>0</v>
      </c>
      <c r="K109" s="205">
        <f t="shared" si="30"/>
        <v>0</v>
      </c>
      <c r="L109" s="206"/>
      <c r="M109" s="101"/>
      <c r="N109" s="207"/>
      <c r="O109" s="207"/>
      <c r="P109" s="207"/>
      <c r="Q109" s="207"/>
      <c r="R109" s="207"/>
      <c r="S109" s="207"/>
      <c r="T109" s="207"/>
      <c r="U109" s="101"/>
      <c r="V109" s="207"/>
      <c r="W109" s="207"/>
      <c r="X109" s="101"/>
      <c r="Y109" s="416">
        <f>$J109-$M109-U109-X109-AB109</f>
        <v>0</v>
      </c>
      <c r="Z109" s="207"/>
      <c r="AA109" s="207"/>
      <c r="AB109" s="101"/>
      <c r="AC109" s="207"/>
      <c r="AD109" s="207"/>
      <c r="AE109" s="207"/>
      <c r="AF109" s="207"/>
      <c r="AG109" s="207"/>
      <c r="AH109" s="207"/>
      <c r="AJ109" s="98"/>
      <c r="AM109" s="203" t="b">
        <f t="shared" si="28"/>
        <v>1</v>
      </c>
    </row>
    <row r="110" spans="1:39" x14ac:dyDescent="0.25">
      <c r="A110" s="179">
        <v>0</v>
      </c>
      <c r="B110" s="179" t="s">
        <v>207</v>
      </c>
      <c r="C110" s="179" t="s">
        <v>256</v>
      </c>
      <c r="E110" s="179" t="str">
        <f t="shared" si="29"/>
        <v>OK</v>
      </c>
      <c r="F110" s="623"/>
      <c r="G110" s="212">
        <v>68112832</v>
      </c>
      <c r="H110" s="4" t="s">
        <v>82</v>
      </c>
      <c r="I110" s="4">
        <v>68112832</v>
      </c>
      <c r="J110" s="205">
        <f>_xlfn.XLOOKUP(I110,'2. PC- Ch'!B:B,'2. PC- Ch'!H:H)</f>
        <v>1500</v>
      </c>
      <c r="K110" s="205">
        <f t="shared" si="30"/>
        <v>0</v>
      </c>
      <c r="L110" s="206"/>
      <c r="M110" s="101"/>
      <c r="N110" s="207"/>
      <c r="O110" s="207"/>
      <c r="P110" s="207"/>
      <c r="Q110" s="207"/>
      <c r="R110" s="207"/>
      <c r="S110" s="207"/>
      <c r="T110" s="207"/>
      <c r="U110" s="207"/>
      <c r="V110" s="207"/>
      <c r="W110" s="101"/>
      <c r="X110" s="207"/>
      <c r="Y110" s="207"/>
      <c r="Z110" s="207"/>
      <c r="AA110" s="207"/>
      <c r="AB110" s="207"/>
      <c r="AC110" s="207"/>
      <c r="AD110" s="416">
        <f>$J110-$M110-W110</f>
        <v>1500</v>
      </c>
      <c r="AE110" s="207"/>
      <c r="AF110" s="207"/>
      <c r="AG110" s="207"/>
      <c r="AH110" s="207"/>
      <c r="AJ110" s="98"/>
      <c r="AM110" s="203" t="b">
        <f t="shared" si="28"/>
        <v>1</v>
      </c>
    </row>
    <row r="111" spans="1:39" ht="20.399999999999999" x14ac:dyDescent="0.25">
      <c r="A111" s="179">
        <v>0</v>
      </c>
      <c r="B111" s="179" t="s">
        <v>207</v>
      </c>
      <c r="C111" s="179" t="s">
        <v>256</v>
      </c>
      <c r="E111" s="179" t="str">
        <f t="shared" si="29"/>
        <v>OK</v>
      </c>
      <c r="F111" s="624"/>
      <c r="G111" s="212">
        <v>6811258</v>
      </c>
      <c r="H111" s="4" t="s">
        <v>545</v>
      </c>
      <c r="I111" s="4" t="s">
        <v>166</v>
      </c>
      <c r="J111" s="205">
        <f>'2. PC- Ch'!H153</f>
        <v>800</v>
      </c>
      <c r="K111" s="205">
        <f t="shared" si="30"/>
        <v>0</v>
      </c>
      <c r="L111" s="206"/>
      <c r="M111" s="101"/>
      <c r="N111" s="207"/>
      <c r="O111" s="207"/>
      <c r="P111" s="207"/>
      <c r="Q111" s="207"/>
      <c r="R111" s="207"/>
      <c r="S111" s="207"/>
      <c r="T111" s="207"/>
      <c r="U111" s="101"/>
      <c r="V111" s="101"/>
      <c r="W111" s="101"/>
      <c r="X111" s="101"/>
      <c r="Y111" s="101"/>
      <c r="Z111" s="101"/>
      <c r="AA111" s="101"/>
      <c r="AB111" s="101">
        <v>800</v>
      </c>
      <c r="AC111" s="101"/>
      <c r="AD111" s="101"/>
      <c r="AE111" s="101"/>
      <c r="AF111" s="101"/>
      <c r="AG111" s="207"/>
      <c r="AH111" s="207"/>
      <c r="AJ111" s="98"/>
      <c r="AM111" s="203" t="b">
        <f t="shared" si="28"/>
        <v>1</v>
      </c>
    </row>
    <row r="112" spans="1:39" ht="15.6" customHeight="1" x14ac:dyDescent="0.25">
      <c r="A112" s="179">
        <v>0</v>
      </c>
      <c r="B112" s="179" t="s">
        <v>206</v>
      </c>
      <c r="C112" s="179" t="s">
        <v>255</v>
      </c>
      <c r="E112" s="179" t="str">
        <f t="shared" si="29"/>
        <v/>
      </c>
      <c r="F112" s="532" t="s">
        <v>171</v>
      </c>
      <c r="G112" s="212">
        <v>689</v>
      </c>
      <c r="H112" s="4" t="s">
        <v>755</v>
      </c>
      <c r="I112" s="4">
        <v>689</v>
      </c>
      <c r="J112" s="205">
        <f>_xlfn.XLOOKUP(I112,'2. PC- Ch'!B:B,'2. PC- Ch'!H:H)</f>
        <v>0</v>
      </c>
      <c r="K112" s="205">
        <f t="shared" si="30"/>
        <v>0</v>
      </c>
      <c r="L112" s="206"/>
      <c r="M112" s="101"/>
      <c r="N112" s="207"/>
      <c r="O112" s="207"/>
      <c r="P112" s="207"/>
      <c r="Q112" s="207"/>
      <c r="R112" s="207"/>
      <c r="S112" s="207"/>
      <c r="T112" s="207"/>
      <c r="U112" s="207"/>
      <c r="V112" s="207"/>
      <c r="W112" s="207"/>
      <c r="X112" s="207"/>
      <c r="Y112" s="207"/>
      <c r="Z112" s="207"/>
      <c r="AA112" s="207"/>
      <c r="AB112" s="207"/>
      <c r="AC112" s="207"/>
      <c r="AD112" s="207"/>
      <c r="AE112" s="207"/>
      <c r="AF112" s="207"/>
      <c r="AG112" s="207"/>
      <c r="AH112" s="222">
        <f t="shared" ref="AH112" si="32">$J112-$M112</f>
        <v>0</v>
      </c>
      <c r="AJ112" s="98"/>
      <c r="AM112" s="203" t="b">
        <f t="shared" si="28"/>
        <v>1</v>
      </c>
    </row>
    <row r="113" spans="1:39" x14ac:dyDescent="0.25">
      <c r="A113" s="179">
        <v>0</v>
      </c>
      <c r="B113" s="179" t="s">
        <v>208</v>
      </c>
      <c r="C113" s="215" t="s">
        <v>511</v>
      </c>
      <c r="D113" s="181"/>
      <c r="E113" s="215" t="str">
        <f t="shared" si="29"/>
        <v/>
      </c>
      <c r="F113" s="636" t="s">
        <v>699</v>
      </c>
      <c r="G113" s="212">
        <v>691</v>
      </c>
      <c r="H113" s="4" t="s">
        <v>41</v>
      </c>
      <c r="I113" s="4">
        <v>691</v>
      </c>
      <c r="J113" s="205">
        <f>_xlfn.XLOOKUP(I113,'2. PC- Ch'!B:B,'2. PC- Ch'!H:H)</f>
        <v>0</v>
      </c>
      <c r="K113" s="205">
        <f t="shared" si="30"/>
        <v>0</v>
      </c>
      <c r="L113" s="206"/>
      <c r="M113" s="101"/>
      <c r="N113" s="101"/>
      <c r="O113" s="101"/>
      <c r="P113" s="101"/>
      <c r="Q113" s="101"/>
      <c r="R113" s="101"/>
      <c r="S113" s="101"/>
      <c r="T113" s="101"/>
      <c r="U113" s="101"/>
      <c r="V113" s="101"/>
      <c r="W113" s="101"/>
      <c r="X113" s="101"/>
      <c r="Y113" s="101"/>
      <c r="Z113" s="101"/>
      <c r="AA113" s="101"/>
      <c r="AB113" s="101"/>
      <c r="AC113" s="101"/>
      <c r="AD113" s="101"/>
      <c r="AE113" s="101"/>
      <c r="AF113" s="207"/>
      <c r="AG113" s="207"/>
      <c r="AH113" s="207"/>
      <c r="AJ113" s="98"/>
      <c r="AM113" s="203" t="b">
        <f t="shared" si="28"/>
        <v>1</v>
      </c>
    </row>
    <row r="114" spans="1:39" x14ac:dyDescent="0.25">
      <c r="A114" s="179">
        <v>0</v>
      </c>
      <c r="B114" s="179" t="s">
        <v>208</v>
      </c>
      <c r="C114" s="179" t="s">
        <v>258</v>
      </c>
      <c r="E114" s="179" t="str">
        <f t="shared" si="29"/>
        <v/>
      </c>
      <c r="F114" s="637"/>
      <c r="G114" s="212" t="s">
        <v>543</v>
      </c>
      <c r="H114" s="4" t="s">
        <v>544</v>
      </c>
      <c r="I114" s="4" t="s">
        <v>543</v>
      </c>
      <c r="J114" s="205">
        <f>SUM('2. PC- Ch'!H144,'2. PC- Ch'!H154,'2. PC- Ch'!H155,'2. PC- Ch'!H156,'2. PC- Ch'!H157,'2. PC- Ch'!H158,'2. PC- Ch'!H159,'2. PC- Ch'!H163)</f>
        <v>0</v>
      </c>
      <c r="K114" s="205">
        <f t="shared" si="30"/>
        <v>0</v>
      </c>
      <c r="L114" s="206"/>
      <c r="M114" s="101"/>
      <c r="N114" s="207"/>
      <c r="O114" s="207"/>
      <c r="P114" s="207"/>
      <c r="Q114" s="207"/>
      <c r="R114" s="207"/>
      <c r="S114" s="207"/>
      <c r="T114" s="207"/>
      <c r="U114" s="207"/>
      <c r="V114" s="207"/>
      <c r="W114" s="207"/>
      <c r="X114" s="207"/>
      <c r="Y114" s="207"/>
      <c r="Z114" s="207"/>
      <c r="AA114" s="207"/>
      <c r="AB114" s="207"/>
      <c r="AC114" s="207"/>
      <c r="AD114" s="207"/>
      <c r="AE114" s="207"/>
      <c r="AF114" s="207"/>
      <c r="AG114" s="207"/>
      <c r="AH114" s="222">
        <f t="shared" ref="AH114" si="33">$J114-$M114</f>
        <v>0</v>
      </c>
      <c r="AJ114" s="98"/>
      <c r="AM114" s="203" t="b">
        <f t="shared" si="28"/>
        <v>1</v>
      </c>
    </row>
    <row r="115" spans="1:39" x14ac:dyDescent="0.25">
      <c r="A115" s="179">
        <v>0</v>
      </c>
      <c r="B115" s="179"/>
      <c r="I115" s="208" t="s">
        <v>60</v>
      </c>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J115" s="98"/>
      <c r="AM115" s="203" t="str">
        <f t="shared" si="28"/>
        <v/>
      </c>
    </row>
    <row r="116" spans="1:39" x14ac:dyDescent="0.25">
      <c r="A116" s="179">
        <v>0</v>
      </c>
      <c r="B116" s="179"/>
      <c r="G116" s="214" t="s">
        <v>570</v>
      </c>
      <c r="H116" s="210"/>
      <c r="I116" s="210" t="s">
        <v>60</v>
      </c>
      <c r="J116" s="211"/>
      <c r="K116" s="211"/>
      <c r="L116" s="206"/>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J116" s="98"/>
      <c r="AM116" s="203" t="str">
        <f t="shared" si="28"/>
        <v/>
      </c>
    </row>
    <row r="117" spans="1:39" ht="79.2" customHeight="1" x14ac:dyDescent="0.25">
      <c r="A117" s="179">
        <v>0</v>
      </c>
      <c r="B117" s="179" t="s">
        <v>568</v>
      </c>
      <c r="C117" s="179" t="s">
        <v>567</v>
      </c>
      <c r="E117" s="179" t="str">
        <f t="shared" ref="E117:E129" si="34">IF(OR(K117&lt;0,J117&lt;0,NOT(AM117)),"ERREUR",IF(J117=0,"",IF(K117=0,"OK","ECART")))</f>
        <v/>
      </c>
      <c r="F117" s="622" t="s">
        <v>52</v>
      </c>
      <c r="G117" s="1" t="s">
        <v>264</v>
      </c>
      <c r="H117" s="4" t="s">
        <v>177</v>
      </c>
      <c r="I117" s="4" t="s">
        <v>264</v>
      </c>
      <c r="J117" s="205">
        <f>_xlfn.XLOOKUP(I117,'2. PC - Pdt'!B:B,'2. PC - Pdt'!O:O)</f>
        <v>0</v>
      </c>
      <c r="K117" s="205">
        <f t="shared" ref="K117:K129" si="35">J117-SUM(M117:AH117)</f>
        <v>0</v>
      </c>
      <c r="L117" s="206"/>
      <c r="M117" s="207"/>
      <c r="N117" s="101"/>
      <c r="O117" s="101"/>
      <c r="P117" s="101"/>
      <c r="Q117" s="101"/>
      <c r="R117" s="101"/>
      <c r="S117" s="101"/>
      <c r="T117" s="101"/>
      <c r="U117" s="101"/>
      <c r="V117" s="101"/>
      <c r="W117" s="101"/>
      <c r="X117" s="101"/>
      <c r="Y117" s="101"/>
      <c r="Z117" s="101"/>
      <c r="AA117" s="101"/>
      <c r="AB117" s="101"/>
      <c r="AC117" s="101"/>
      <c r="AD117" s="101"/>
      <c r="AE117" s="101"/>
      <c r="AF117" s="101"/>
      <c r="AG117" s="101"/>
      <c r="AH117" s="207"/>
      <c r="AJ117" s="98"/>
      <c r="AM117" s="203" t="b">
        <f t="shared" si="28"/>
        <v>1</v>
      </c>
    </row>
    <row r="118" spans="1:39" ht="20.399999999999999" x14ac:dyDescent="0.25">
      <c r="A118" s="179">
        <v>0</v>
      </c>
      <c r="B118" s="179" t="s">
        <v>568</v>
      </c>
      <c r="C118" s="179" t="s">
        <v>567</v>
      </c>
      <c r="E118" s="179" t="str">
        <f t="shared" si="34"/>
        <v/>
      </c>
      <c r="F118" s="623"/>
      <c r="G118" s="3">
        <v>703</v>
      </c>
      <c r="H118" s="4" t="s">
        <v>265</v>
      </c>
      <c r="I118" s="4">
        <v>703</v>
      </c>
      <c r="J118" s="205">
        <f>_xlfn.XLOOKUP(I118,'2. PC - Pdt'!B:B,'2. PC - Pdt'!O:O)</f>
        <v>0</v>
      </c>
      <c r="K118" s="205">
        <f t="shared" si="35"/>
        <v>0</v>
      </c>
      <c r="L118" s="206"/>
      <c r="M118" s="207"/>
      <c r="N118" s="101"/>
      <c r="O118" s="101"/>
      <c r="P118" s="101"/>
      <c r="Q118" s="101"/>
      <c r="R118" s="101"/>
      <c r="S118" s="101"/>
      <c r="T118" s="101"/>
      <c r="U118" s="101"/>
      <c r="V118" s="101"/>
      <c r="W118" s="101"/>
      <c r="X118" s="101"/>
      <c r="Y118" s="101"/>
      <c r="Z118" s="101"/>
      <c r="AA118" s="101"/>
      <c r="AB118" s="101"/>
      <c r="AC118" s="101"/>
      <c r="AD118" s="101"/>
      <c r="AE118" s="101"/>
      <c r="AF118" s="101"/>
      <c r="AG118" s="101"/>
      <c r="AH118" s="207"/>
      <c r="AJ118" s="98"/>
      <c r="AM118" s="203" t="b">
        <f t="shared" si="28"/>
        <v>1</v>
      </c>
    </row>
    <row r="119" spans="1:39" ht="15.6" customHeight="1" x14ac:dyDescent="0.25">
      <c r="A119" s="179">
        <v>0</v>
      </c>
      <c r="B119" s="179" t="s">
        <v>568</v>
      </c>
      <c r="C119" s="179" t="s">
        <v>567</v>
      </c>
      <c r="E119" s="179" t="str">
        <f t="shared" si="34"/>
        <v/>
      </c>
      <c r="F119" s="623"/>
      <c r="G119" s="3">
        <v>7061</v>
      </c>
      <c r="H119" s="4" t="s">
        <v>249</v>
      </c>
      <c r="I119" s="4">
        <v>7061</v>
      </c>
      <c r="J119" s="205">
        <f>_xlfn.XLOOKUP(I119,'2. PC - Pdt'!B:B,'2. PC - Pdt'!O:O)</f>
        <v>0</v>
      </c>
      <c r="K119" s="205">
        <f t="shared" si="35"/>
        <v>0</v>
      </c>
      <c r="L119" s="206"/>
      <c r="M119" s="207"/>
      <c r="N119" s="101"/>
      <c r="O119" s="101"/>
      <c r="P119" s="101"/>
      <c r="Q119" s="101"/>
      <c r="R119" s="101"/>
      <c r="S119" s="101"/>
      <c r="T119" s="101"/>
      <c r="U119" s="101"/>
      <c r="V119" s="101"/>
      <c r="W119" s="101"/>
      <c r="X119" s="101"/>
      <c r="Y119" s="101"/>
      <c r="Z119" s="101"/>
      <c r="AA119" s="101"/>
      <c r="AB119" s="101"/>
      <c r="AC119" s="101"/>
      <c r="AD119" s="101"/>
      <c r="AE119" s="101"/>
      <c r="AF119" s="101"/>
      <c r="AG119" s="101"/>
      <c r="AH119" s="207"/>
      <c r="AJ119" s="98"/>
      <c r="AM119" s="203" t="b">
        <f t="shared" si="28"/>
        <v>1</v>
      </c>
    </row>
    <row r="120" spans="1:39" ht="15.6" customHeight="1" x14ac:dyDescent="0.25">
      <c r="A120" s="179">
        <v>0</v>
      </c>
      <c r="B120" s="179" t="s">
        <v>568</v>
      </c>
      <c r="C120" s="179" t="s">
        <v>567</v>
      </c>
      <c r="E120" s="179" t="str">
        <f t="shared" si="34"/>
        <v/>
      </c>
      <c r="F120" s="623"/>
      <c r="G120" s="3">
        <v>7062</v>
      </c>
      <c r="H120" s="4" t="s">
        <v>250</v>
      </c>
      <c r="I120" s="4">
        <v>7062</v>
      </c>
      <c r="J120" s="205">
        <f>_xlfn.XLOOKUP(I120,'2. PC - Pdt'!B:B,'2. PC - Pdt'!O:O)</f>
        <v>0</v>
      </c>
      <c r="K120" s="205">
        <f t="shared" si="35"/>
        <v>0</v>
      </c>
      <c r="L120" s="206"/>
      <c r="M120" s="207"/>
      <c r="N120" s="101"/>
      <c r="O120" s="101"/>
      <c r="P120" s="101"/>
      <c r="Q120" s="101"/>
      <c r="R120" s="101"/>
      <c r="S120" s="101"/>
      <c r="T120" s="101"/>
      <c r="U120" s="101"/>
      <c r="V120" s="101"/>
      <c r="W120" s="101"/>
      <c r="X120" s="101"/>
      <c r="Y120" s="101"/>
      <c r="Z120" s="101"/>
      <c r="AA120" s="101"/>
      <c r="AB120" s="101"/>
      <c r="AC120" s="101"/>
      <c r="AD120" s="101"/>
      <c r="AE120" s="101"/>
      <c r="AF120" s="101"/>
      <c r="AG120" s="101"/>
      <c r="AH120" s="207"/>
      <c r="AJ120" s="98"/>
      <c r="AM120" s="203" t="b">
        <f t="shared" si="28"/>
        <v>1</v>
      </c>
    </row>
    <row r="121" spans="1:39" ht="15.6" customHeight="1" x14ac:dyDescent="0.25">
      <c r="A121" s="179">
        <v>0</v>
      </c>
      <c r="B121" s="179" t="s">
        <v>568</v>
      </c>
      <c r="C121" s="179" t="s">
        <v>567</v>
      </c>
      <c r="E121" s="179" t="str">
        <f t="shared" si="34"/>
        <v/>
      </c>
      <c r="F121" s="623"/>
      <c r="G121" s="3">
        <v>7063</v>
      </c>
      <c r="H121" s="4" t="s">
        <v>266</v>
      </c>
      <c r="I121" s="4">
        <v>7063</v>
      </c>
      <c r="J121" s="205">
        <f>_xlfn.XLOOKUP(I121,'2. PC - Pdt'!B:B,'2. PC - Pdt'!O:O)</f>
        <v>0</v>
      </c>
      <c r="K121" s="205">
        <f t="shared" si="35"/>
        <v>0</v>
      </c>
      <c r="L121" s="206"/>
      <c r="M121" s="207"/>
      <c r="N121" s="101"/>
      <c r="O121" s="101"/>
      <c r="P121" s="101"/>
      <c r="Q121" s="101"/>
      <c r="R121" s="101"/>
      <c r="S121" s="101"/>
      <c r="T121" s="101"/>
      <c r="U121" s="101"/>
      <c r="V121" s="101"/>
      <c r="W121" s="101"/>
      <c r="X121" s="101"/>
      <c r="Y121" s="101"/>
      <c r="Z121" s="101"/>
      <c r="AA121" s="101"/>
      <c r="AB121" s="101"/>
      <c r="AC121" s="101"/>
      <c r="AD121" s="101"/>
      <c r="AE121" s="101"/>
      <c r="AF121" s="101"/>
      <c r="AG121" s="101"/>
      <c r="AH121" s="207"/>
      <c r="AJ121" s="98"/>
      <c r="AM121" s="203" t="b">
        <f t="shared" si="28"/>
        <v>1</v>
      </c>
    </row>
    <row r="122" spans="1:39" ht="15.6" customHeight="1" x14ac:dyDescent="0.25">
      <c r="A122" s="179">
        <v>0</v>
      </c>
      <c r="B122" s="179" t="s">
        <v>568</v>
      </c>
      <c r="C122" s="179" t="s">
        <v>567</v>
      </c>
      <c r="E122" s="179" t="str">
        <f t="shared" si="34"/>
        <v/>
      </c>
      <c r="F122" s="623"/>
      <c r="G122" s="3">
        <v>7064</v>
      </c>
      <c r="H122" s="4" t="s">
        <v>251</v>
      </c>
      <c r="I122" s="4">
        <v>7064</v>
      </c>
      <c r="J122" s="205">
        <f>_xlfn.XLOOKUP(I122,'2. PC - Pdt'!B:B,'2. PC - Pdt'!O:O)</f>
        <v>0</v>
      </c>
      <c r="K122" s="205">
        <f t="shared" si="35"/>
        <v>0</v>
      </c>
      <c r="L122" s="206"/>
      <c r="M122" s="207"/>
      <c r="N122" s="101"/>
      <c r="O122" s="101"/>
      <c r="P122" s="101"/>
      <c r="Q122" s="101"/>
      <c r="R122" s="101"/>
      <c r="S122" s="101"/>
      <c r="T122" s="101"/>
      <c r="U122" s="101"/>
      <c r="V122" s="101"/>
      <c r="W122" s="101"/>
      <c r="X122" s="101"/>
      <c r="Y122" s="101"/>
      <c r="Z122" s="101"/>
      <c r="AA122" s="101"/>
      <c r="AB122" s="101"/>
      <c r="AC122" s="101"/>
      <c r="AD122" s="101"/>
      <c r="AE122" s="101"/>
      <c r="AF122" s="101"/>
      <c r="AG122" s="101"/>
      <c r="AH122" s="207"/>
      <c r="AJ122" s="98"/>
      <c r="AM122" s="203" t="b">
        <f t="shared" ref="AM122:AM152" si="36">IF(ISBLANK(H122),"",AND(N122&gt;=-1,O122&gt;=-1,P122&gt;=-1,Q122&gt;=-1,R122&gt;=-1,S122&gt;=-1,T122&gt;=-1,U122&gt;=-1,V122&gt;=-1,X122&gt;=-1,Y122&gt;=-1,W122&gt;=-1,Z122&gt;=-1,AA122&gt;=-1,AB122&gt;=-1,AC122&gt;=-1,AD122&gt;=-1,AE122&gt;=-1,AF122&gt;=-1,AG122&gt;=-1,AH122&gt;=-1))</f>
        <v>1</v>
      </c>
    </row>
    <row r="123" spans="1:39" ht="15.6" customHeight="1" x14ac:dyDescent="0.25">
      <c r="A123" s="179">
        <v>0</v>
      </c>
      <c r="B123" s="179" t="s">
        <v>568</v>
      </c>
      <c r="C123" s="179" t="s">
        <v>567</v>
      </c>
      <c r="E123" s="179" t="str">
        <f t="shared" si="34"/>
        <v/>
      </c>
      <c r="F123" s="623"/>
      <c r="G123" s="3">
        <v>7065</v>
      </c>
      <c r="H123" s="4" t="s">
        <v>253</v>
      </c>
      <c r="I123" s="4">
        <v>7065</v>
      </c>
      <c r="J123" s="205">
        <f>_xlfn.XLOOKUP(I123,'2. PC - Pdt'!B:B,'2. PC - Pdt'!O:O)</f>
        <v>0</v>
      </c>
      <c r="K123" s="205">
        <f t="shared" si="35"/>
        <v>0</v>
      </c>
      <c r="L123" s="206"/>
      <c r="M123" s="207"/>
      <c r="N123" s="101"/>
      <c r="O123" s="101"/>
      <c r="P123" s="101"/>
      <c r="Q123" s="101"/>
      <c r="R123" s="101"/>
      <c r="S123" s="101"/>
      <c r="T123" s="101"/>
      <c r="U123" s="101"/>
      <c r="V123" s="101"/>
      <c r="W123" s="101"/>
      <c r="X123" s="101"/>
      <c r="Y123" s="101"/>
      <c r="Z123" s="101"/>
      <c r="AA123" s="101"/>
      <c r="AB123" s="101"/>
      <c r="AC123" s="101"/>
      <c r="AD123" s="101"/>
      <c r="AE123" s="101"/>
      <c r="AF123" s="101"/>
      <c r="AG123" s="101"/>
      <c r="AH123" s="207"/>
      <c r="AJ123" s="98"/>
      <c r="AM123" s="203" t="b">
        <f t="shared" si="36"/>
        <v>1</v>
      </c>
    </row>
    <row r="124" spans="1:39" ht="15.6" customHeight="1" x14ac:dyDescent="0.25">
      <c r="A124" s="179">
        <v>0</v>
      </c>
      <c r="B124" s="179" t="s">
        <v>568</v>
      </c>
      <c r="C124" s="179" t="s">
        <v>567</v>
      </c>
      <c r="E124" s="179" t="str">
        <f t="shared" si="34"/>
        <v/>
      </c>
      <c r="F124" s="623"/>
      <c r="G124" s="3">
        <v>7066</v>
      </c>
      <c r="H124" s="4" t="s">
        <v>263</v>
      </c>
      <c r="I124" s="4">
        <v>7066</v>
      </c>
      <c r="J124" s="205">
        <f>_xlfn.XLOOKUP(I124,'2. PC - Pdt'!B:B,'2. PC - Pdt'!O:O)</f>
        <v>0</v>
      </c>
      <c r="K124" s="205">
        <f t="shared" si="35"/>
        <v>0</v>
      </c>
      <c r="L124" s="206"/>
      <c r="M124" s="207"/>
      <c r="N124" s="101"/>
      <c r="O124" s="101"/>
      <c r="P124" s="101"/>
      <c r="Q124" s="101"/>
      <c r="R124" s="101"/>
      <c r="S124" s="101"/>
      <c r="T124" s="101"/>
      <c r="U124" s="101"/>
      <c r="V124" s="101"/>
      <c r="W124" s="101"/>
      <c r="X124" s="101"/>
      <c r="Y124" s="101"/>
      <c r="Z124" s="101"/>
      <c r="AA124" s="101"/>
      <c r="AB124" s="101"/>
      <c r="AC124" s="101"/>
      <c r="AD124" s="101"/>
      <c r="AE124" s="101"/>
      <c r="AF124" s="101"/>
      <c r="AG124" s="101"/>
      <c r="AH124" s="207"/>
      <c r="AJ124" s="98"/>
      <c r="AM124" s="203" t="b">
        <f t="shared" si="36"/>
        <v>1</v>
      </c>
    </row>
    <row r="125" spans="1:39" ht="15.6" customHeight="1" x14ac:dyDescent="0.25">
      <c r="A125" s="179">
        <v>0</v>
      </c>
      <c r="B125" s="179" t="s">
        <v>568</v>
      </c>
      <c r="C125" s="179" t="s">
        <v>567</v>
      </c>
      <c r="E125" s="179" t="str">
        <f t="shared" si="34"/>
        <v/>
      </c>
      <c r="F125" s="623"/>
      <c r="G125" s="3">
        <v>7067</v>
      </c>
      <c r="H125" s="4" t="s">
        <v>254</v>
      </c>
      <c r="I125" s="4">
        <v>7067</v>
      </c>
      <c r="J125" s="205">
        <f>_xlfn.XLOOKUP(I125,'2. PC - Pdt'!B:B,'2. PC - Pdt'!O:O)</f>
        <v>0</v>
      </c>
      <c r="K125" s="205">
        <f t="shared" si="35"/>
        <v>0</v>
      </c>
      <c r="L125" s="206"/>
      <c r="M125" s="207"/>
      <c r="N125" s="101"/>
      <c r="O125" s="101"/>
      <c r="P125" s="101"/>
      <c r="Q125" s="101"/>
      <c r="R125" s="101"/>
      <c r="S125" s="101"/>
      <c r="T125" s="101"/>
      <c r="U125" s="101"/>
      <c r="V125" s="101"/>
      <c r="W125" s="101"/>
      <c r="X125" s="101"/>
      <c r="Y125" s="101"/>
      <c r="Z125" s="101"/>
      <c r="AA125" s="101"/>
      <c r="AB125" s="101"/>
      <c r="AC125" s="101"/>
      <c r="AD125" s="101"/>
      <c r="AE125" s="101"/>
      <c r="AF125" s="101"/>
      <c r="AG125" s="101"/>
      <c r="AH125" s="207"/>
      <c r="AJ125" s="98"/>
      <c r="AM125" s="203" t="b">
        <f t="shared" si="36"/>
        <v>1</v>
      </c>
    </row>
    <row r="126" spans="1:39" ht="15.6" customHeight="1" x14ac:dyDescent="0.25">
      <c r="A126" s="179">
        <v>0</v>
      </c>
      <c r="B126" s="179" t="s">
        <v>568</v>
      </c>
      <c r="C126" s="179" t="s">
        <v>567</v>
      </c>
      <c r="E126" s="179" t="str">
        <f t="shared" si="34"/>
        <v/>
      </c>
      <c r="F126" s="623"/>
      <c r="G126" s="3">
        <v>7068</v>
      </c>
      <c r="H126" s="4" t="s">
        <v>252</v>
      </c>
      <c r="I126" s="4">
        <v>7068</v>
      </c>
      <c r="J126" s="205">
        <f>_xlfn.XLOOKUP(I126,'2. PC - Pdt'!B:B,'2. PC - Pdt'!O:O)</f>
        <v>0</v>
      </c>
      <c r="K126" s="205">
        <f t="shared" si="35"/>
        <v>0</v>
      </c>
      <c r="L126" s="206"/>
      <c r="M126" s="207"/>
      <c r="N126" s="101"/>
      <c r="O126" s="101"/>
      <c r="P126" s="101"/>
      <c r="Q126" s="101"/>
      <c r="R126" s="101"/>
      <c r="S126" s="101"/>
      <c r="T126" s="101"/>
      <c r="U126" s="101"/>
      <c r="V126" s="101"/>
      <c r="W126" s="101"/>
      <c r="X126" s="101"/>
      <c r="Y126" s="101"/>
      <c r="Z126" s="101"/>
      <c r="AA126" s="101"/>
      <c r="AB126" s="101"/>
      <c r="AC126" s="101"/>
      <c r="AD126" s="101"/>
      <c r="AE126" s="101"/>
      <c r="AF126" s="101"/>
      <c r="AG126" s="101"/>
      <c r="AH126" s="207"/>
      <c r="AJ126" s="98"/>
      <c r="AM126" s="203" t="b">
        <f t="shared" si="36"/>
        <v>1</v>
      </c>
    </row>
    <row r="127" spans="1:39" ht="15.6" customHeight="1" x14ac:dyDescent="0.25">
      <c r="A127" s="179">
        <v>0</v>
      </c>
      <c r="B127" s="179" t="s">
        <v>568</v>
      </c>
      <c r="C127" s="179" t="s">
        <v>567</v>
      </c>
      <c r="E127" s="179" t="str">
        <f t="shared" si="34"/>
        <v/>
      </c>
      <c r="F127" s="623"/>
      <c r="G127" s="3">
        <v>7081</v>
      </c>
      <c r="H127" s="4" t="s">
        <v>178</v>
      </c>
      <c r="I127" s="4">
        <v>7081</v>
      </c>
      <c r="J127" s="205">
        <f>_xlfn.XLOOKUP(I127,'2. PC - Pdt'!B:B,'2. PC - Pdt'!O:O)</f>
        <v>0</v>
      </c>
      <c r="K127" s="205">
        <f t="shared" si="35"/>
        <v>0</v>
      </c>
      <c r="L127" s="206"/>
      <c r="M127" s="207"/>
      <c r="N127" s="101"/>
      <c r="O127" s="101"/>
      <c r="P127" s="101"/>
      <c r="Q127" s="101"/>
      <c r="R127" s="101"/>
      <c r="S127" s="101"/>
      <c r="T127" s="101"/>
      <c r="U127" s="101"/>
      <c r="V127" s="101"/>
      <c r="W127" s="101"/>
      <c r="X127" s="101"/>
      <c r="Y127" s="101"/>
      <c r="Z127" s="101"/>
      <c r="AA127" s="101"/>
      <c r="AB127" s="101"/>
      <c r="AC127" s="101"/>
      <c r="AD127" s="101"/>
      <c r="AE127" s="101"/>
      <c r="AF127" s="101"/>
      <c r="AG127" s="101"/>
      <c r="AH127" s="207"/>
      <c r="AJ127" s="98"/>
      <c r="AM127" s="203" t="b">
        <f t="shared" si="36"/>
        <v>1</v>
      </c>
    </row>
    <row r="128" spans="1:39" ht="15.6" customHeight="1" x14ac:dyDescent="0.25">
      <c r="A128" s="179">
        <v>0</v>
      </c>
      <c r="B128" s="179" t="s">
        <v>568</v>
      </c>
      <c r="C128" s="179" t="s">
        <v>567</v>
      </c>
      <c r="E128" s="179" t="str">
        <f t="shared" si="34"/>
        <v/>
      </c>
      <c r="F128" s="623"/>
      <c r="G128" s="3">
        <v>7082</v>
      </c>
      <c r="H128" s="4" t="s">
        <v>179</v>
      </c>
      <c r="I128" s="4">
        <v>7082</v>
      </c>
      <c r="J128" s="205">
        <f>_xlfn.XLOOKUP(I128,'2. PC - Pdt'!B:B,'2. PC - Pdt'!O:O)</f>
        <v>0</v>
      </c>
      <c r="K128" s="205">
        <f t="shared" si="35"/>
        <v>0</v>
      </c>
      <c r="L128" s="206"/>
      <c r="M128" s="207"/>
      <c r="N128" s="101"/>
      <c r="O128" s="101"/>
      <c r="P128" s="101"/>
      <c r="Q128" s="101"/>
      <c r="R128" s="101"/>
      <c r="S128" s="101"/>
      <c r="T128" s="101"/>
      <c r="U128" s="101"/>
      <c r="V128" s="101"/>
      <c r="W128" s="101"/>
      <c r="X128" s="101"/>
      <c r="Y128" s="101"/>
      <c r="Z128" s="101"/>
      <c r="AA128" s="101"/>
      <c r="AB128" s="101"/>
      <c r="AC128" s="101"/>
      <c r="AD128" s="101"/>
      <c r="AE128" s="101"/>
      <c r="AF128" s="101"/>
      <c r="AG128" s="101"/>
      <c r="AH128" s="207"/>
      <c r="AJ128" s="98"/>
      <c r="AM128" s="203" t="b">
        <f t="shared" si="36"/>
        <v>1</v>
      </c>
    </row>
    <row r="129" spans="1:39" ht="15.6" customHeight="1" x14ac:dyDescent="0.25">
      <c r="A129" s="179">
        <v>0</v>
      </c>
      <c r="B129" s="179" t="s">
        <v>568</v>
      </c>
      <c r="C129" s="179" t="s">
        <v>567</v>
      </c>
      <c r="E129" s="179" t="str">
        <f t="shared" si="34"/>
        <v/>
      </c>
      <c r="F129" s="623"/>
      <c r="G129" s="385">
        <v>7084</v>
      </c>
      <c r="H129" s="470" t="s">
        <v>180</v>
      </c>
      <c r="I129" s="4">
        <v>7084</v>
      </c>
      <c r="J129" s="205">
        <f>_xlfn.XLOOKUP(I129,'2. PC - Pdt'!B:B,'2. PC - Pdt'!O:O)</f>
        <v>0</v>
      </c>
      <c r="K129" s="205">
        <f t="shared" si="35"/>
        <v>0</v>
      </c>
      <c r="L129" s="206"/>
      <c r="M129" s="207"/>
      <c r="N129" s="101"/>
      <c r="O129" s="101"/>
      <c r="P129" s="101"/>
      <c r="Q129" s="101"/>
      <c r="R129" s="101"/>
      <c r="S129" s="101"/>
      <c r="T129" s="101"/>
      <c r="U129" s="101"/>
      <c r="V129" s="101"/>
      <c r="W129" s="101"/>
      <c r="X129" s="101"/>
      <c r="Y129" s="101"/>
      <c r="Z129" s="101"/>
      <c r="AA129" s="101"/>
      <c r="AB129" s="101"/>
      <c r="AC129" s="101"/>
      <c r="AD129" s="101"/>
      <c r="AE129" s="101"/>
      <c r="AF129" s="101"/>
      <c r="AG129" s="101"/>
      <c r="AH129" s="207"/>
      <c r="AJ129" s="98"/>
      <c r="AM129" s="203" t="b">
        <f t="shared" si="36"/>
        <v>1</v>
      </c>
    </row>
    <row r="130" spans="1:39" ht="30.6" x14ac:dyDescent="0.25">
      <c r="A130" s="179">
        <v>0</v>
      </c>
      <c r="B130" s="179" t="s">
        <v>568</v>
      </c>
      <c r="C130" s="179" t="s">
        <v>567</v>
      </c>
      <c r="E130" s="179" t="str">
        <f t="shared" ref="E130:E141" si="37">IF(OR(K130&lt;0,J130&lt;0,NOT(AM130)),"ERREUR",IF(J130=0,"",IF(K130=0,"OK","ECART")))</f>
        <v/>
      </c>
      <c r="F130" s="623"/>
      <c r="G130" s="381">
        <v>70851</v>
      </c>
      <c r="H130" s="3" t="s">
        <v>346</v>
      </c>
      <c r="I130" s="4">
        <v>70851</v>
      </c>
      <c r="J130" s="205">
        <f>_xlfn.XLOOKUP(I130,'2. PC - Pdt'!B:B,'2. PC - Pdt'!O:O)</f>
        <v>0</v>
      </c>
      <c r="K130" s="205">
        <f t="shared" ref="K130:K141" si="38">J130-SUM(M130:AH130)</f>
        <v>0</v>
      </c>
      <c r="L130" s="206"/>
      <c r="M130" s="207"/>
      <c r="N130" s="101"/>
      <c r="O130" s="101"/>
      <c r="P130" s="101"/>
      <c r="Q130" s="101"/>
      <c r="R130" s="101"/>
      <c r="S130" s="101"/>
      <c r="T130" s="101"/>
      <c r="U130" s="101"/>
      <c r="V130" s="101"/>
      <c r="W130" s="101"/>
      <c r="X130" s="101"/>
      <c r="Y130" s="101"/>
      <c r="Z130" s="101"/>
      <c r="AA130" s="101"/>
      <c r="AB130" s="101"/>
      <c r="AC130" s="101"/>
      <c r="AD130" s="101"/>
      <c r="AE130" s="101"/>
      <c r="AF130" s="101"/>
      <c r="AG130" s="101"/>
      <c r="AH130" s="207"/>
      <c r="AJ130" s="98"/>
      <c r="AM130" s="203" t="b">
        <f t="shared" si="36"/>
        <v>1</v>
      </c>
    </row>
    <row r="131" spans="1:39" ht="20.399999999999999" x14ac:dyDescent="0.25">
      <c r="A131" s="179">
        <v>0</v>
      </c>
      <c r="B131" s="179" t="s">
        <v>568</v>
      </c>
      <c r="C131" s="179" t="s">
        <v>567</v>
      </c>
      <c r="E131" s="179" t="str">
        <f t="shared" si="37"/>
        <v/>
      </c>
      <c r="F131" s="623"/>
      <c r="G131" s="381">
        <v>70852</v>
      </c>
      <c r="H131" s="3" t="s">
        <v>347</v>
      </c>
      <c r="I131" s="4">
        <v>70852</v>
      </c>
      <c r="J131" s="205">
        <f>_xlfn.XLOOKUP(I131,'2. PC - Pdt'!B:B,'2. PC - Pdt'!O:O)</f>
        <v>0</v>
      </c>
      <c r="K131" s="205">
        <f t="shared" si="38"/>
        <v>0</v>
      </c>
      <c r="L131" s="206"/>
      <c r="M131" s="207"/>
      <c r="N131" s="101"/>
      <c r="O131" s="101"/>
      <c r="P131" s="101"/>
      <c r="Q131" s="101"/>
      <c r="R131" s="101"/>
      <c r="S131" s="101"/>
      <c r="T131" s="101"/>
      <c r="U131" s="101"/>
      <c r="V131" s="101"/>
      <c r="W131" s="101"/>
      <c r="X131" s="101"/>
      <c r="Y131" s="101"/>
      <c r="Z131" s="101"/>
      <c r="AA131" s="101"/>
      <c r="AB131" s="101"/>
      <c r="AC131" s="101"/>
      <c r="AD131" s="101"/>
      <c r="AE131" s="101"/>
      <c r="AF131" s="101"/>
      <c r="AG131" s="101"/>
      <c r="AH131" s="207"/>
      <c r="AJ131" s="98"/>
      <c r="AM131" s="203" t="b">
        <f t="shared" si="36"/>
        <v>1</v>
      </c>
    </row>
    <row r="132" spans="1:39" ht="30.6" x14ac:dyDescent="0.25">
      <c r="A132" s="179">
        <v>0</v>
      </c>
      <c r="B132" s="179" t="s">
        <v>568</v>
      </c>
      <c r="C132" s="179" t="s">
        <v>567</v>
      </c>
      <c r="E132" s="179" t="str">
        <f t="shared" si="37"/>
        <v/>
      </c>
      <c r="F132" s="623"/>
      <c r="G132" s="381">
        <v>70853</v>
      </c>
      <c r="H132" s="3" t="s">
        <v>348</v>
      </c>
      <c r="I132" s="4">
        <v>70853</v>
      </c>
      <c r="J132" s="205">
        <f>_xlfn.XLOOKUP(I132,'2. PC - Pdt'!B:B,'2. PC - Pdt'!O:O)</f>
        <v>0</v>
      </c>
      <c r="K132" s="205">
        <f t="shared" si="38"/>
        <v>0</v>
      </c>
      <c r="L132" s="206"/>
      <c r="M132" s="207"/>
      <c r="N132" s="101"/>
      <c r="O132" s="101"/>
      <c r="P132" s="101"/>
      <c r="Q132" s="101"/>
      <c r="R132" s="101"/>
      <c r="S132" s="101"/>
      <c r="T132" s="101"/>
      <c r="U132" s="101"/>
      <c r="V132" s="101"/>
      <c r="W132" s="101"/>
      <c r="X132" s="101"/>
      <c r="Y132" s="101"/>
      <c r="Z132" s="101"/>
      <c r="AA132" s="101"/>
      <c r="AB132" s="101"/>
      <c r="AC132" s="101"/>
      <c r="AD132" s="101"/>
      <c r="AE132" s="101"/>
      <c r="AF132" s="101"/>
      <c r="AG132" s="101"/>
      <c r="AH132" s="207"/>
      <c r="AJ132" s="98"/>
      <c r="AM132" s="203" t="b">
        <f t="shared" si="36"/>
        <v>1</v>
      </c>
    </row>
    <row r="133" spans="1:39" ht="20.399999999999999" x14ac:dyDescent="0.25">
      <c r="A133" s="179">
        <v>0</v>
      </c>
      <c r="B133" s="179" t="s">
        <v>568</v>
      </c>
      <c r="C133" s="179" t="s">
        <v>567</v>
      </c>
      <c r="E133" s="179" t="str">
        <f t="shared" si="37"/>
        <v/>
      </c>
      <c r="F133" s="623"/>
      <c r="G133" s="381">
        <v>70854</v>
      </c>
      <c r="H133" s="3" t="s">
        <v>349</v>
      </c>
      <c r="I133" s="4">
        <v>70854</v>
      </c>
      <c r="J133" s="205">
        <f>_xlfn.XLOOKUP(I133,'2. PC - Pdt'!B:B,'2. PC - Pdt'!O:O)</f>
        <v>0</v>
      </c>
      <c r="K133" s="205">
        <f t="shared" si="38"/>
        <v>0</v>
      </c>
      <c r="L133" s="206"/>
      <c r="M133" s="207"/>
      <c r="N133" s="101"/>
      <c r="O133" s="101"/>
      <c r="P133" s="101"/>
      <c r="Q133" s="101"/>
      <c r="R133" s="101"/>
      <c r="S133" s="101"/>
      <c r="T133" s="101"/>
      <c r="U133" s="101"/>
      <c r="V133" s="101"/>
      <c r="W133" s="101"/>
      <c r="X133" s="101"/>
      <c r="Y133" s="101"/>
      <c r="Z133" s="101"/>
      <c r="AA133" s="101"/>
      <c r="AB133" s="101"/>
      <c r="AC133" s="101"/>
      <c r="AD133" s="101"/>
      <c r="AE133" s="101"/>
      <c r="AF133" s="101"/>
      <c r="AG133" s="101"/>
      <c r="AH133" s="207"/>
      <c r="AJ133" s="98"/>
      <c r="AM133" s="203" t="b">
        <f t="shared" si="36"/>
        <v>1</v>
      </c>
    </row>
    <row r="134" spans="1:39" ht="20.399999999999999" x14ac:dyDescent="0.25">
      <c r="A134" s="179">
        <v>0</v>
      </c>
      <c r="B134" s="179" t="s">
        <v>568</v>
      </c>
      <c r="C134" s="179" t="s">
        <v>567</v>
      </c>
      <c r="E134" s="179" t="str">
        <f t="shared" si="37"/>
        <v/>
      </c>
      <c r="F134" s="623"/>
      <c r="G134" s="381">
        <v>70855</v>
      </c>
      <c r="H134" s="3" t="s">
        <v>350</v>
      </c>
      <c r="I134" s="4">
        <v>70855</v>
      </c>
      <c r="J134" s="205">
        <f>_xlfn.XLOOKUP(I134,'2. PC - Pdt'!B:B,'2. PC - Pdt'!O:O)</f>
        <v>0</v>
      </c>
      <c r="K134" s="205">
        <f t="shared" si="38"/>
        <v>0</v>
      </c>
      <c r="L134" s="206"/>
      <c r="M134" s="207"/>
      <c r="N134" s="101"/>
      <c r="O134" s="101"/>
      <c r="P134" s="101"/>
      <c r="Q134" s="101"/>
      <c r="R134" s="101"/>
      <c r="S134" s="101"/>
      <c r="T134" s="101"/>
      <c r="U134" s="101"/>
      <c r="V134" s="101"/>
      <c r="W134" s="101"/>
      <c r="X134" s="101"/>
      <c r="Y134" s="101"/>
      <c r="Z134" s="101"/>
      <c r="AA134" s="101"/>
      <c r="AB134" s="101"/>
      <c r="AC134" s="101"/>
      <c r="AD134" s="101"/>
      <c r="AE134" s="101"/>
      <c r="AF134" s="101"/>
      <c r="AG134" s="101"/>
      <c r="AH134" s="207"/>
      <c r="AJ134" s="98"/>
      <c r="AM134" s="203" t="b">
        <f t="shared" si="36"/>
        <v>1</v>
      </c>
    </row>
    <row r="135" spans="1:39" ht="20.399999999999999" x14ac:dyDescent="0.25">
      <c r="A135" s="179">
        <v>0</v>
      </c>
      <c r="B135" s="179" t="s">
        <v>568</v>
      </c>
      <c r="C135" s="179" t="s">
        <v>567</v>
      </c>
      <c r="E135" s="179" t="str">
        <f t="shared" si="37"/>
        <v/>
      </c>
      <c r="F135" s="623"/>
      <c r="G135" s="381">
        <v>70856</v>
      </c>
      <c r="H135" s="3" t="s">
        <v>353</v>
      </c>
      <c r="I135" s="4">
        <v>70856</v>
      </c>
      <c r="J135" s="205">
        <f>_xlfn.XLOOKUP(I135,'2. PC - Pdt'!B:B,'2. PC - Pdt'!O:O)</f>
        <v>0</v>
      </c>
      <c r="K135" s="205">
        <f t="shared" si="38"/>
        <v>0</v>
      </c>
      <c r="L135" s="206"/>
      <c r="M135" s="207"/>
      <c r="N135" s="101"/>
      <c r="O135" s="101"/>
      <c r="P135" s="101"/>
      <c r="Q135" s="101"/>
      <c r="R135" s="101"/>
      <c r="S135" s="101"/>
      <c r="T135" s="101"/>
      <c r="U135" s="101"/>
      <c r="V135" s="101"/>
      <c r="W135" s="101"/>
      <c r="X135" s="101"/>
      <c r="Y135" s="101"/>
      <c r="Z135" s="101"/>
      <c r="AA135" s="101"/>
      <c r="AB135" s="101"/>
      <c r="AC135" s="101"/>
      <c r="AD135" s="101"/>
      <c r="AE135" s="101"/>
      <c r="AF135" s="101"/>
      <c r="AG135" s="101"/>
      <c r="AH135" s="207"/>
      <c r="AJ135" s="98"/>
      <c r="AM135" s="203" t="b">
        <f t="shared" si="36"/>
        <v>1</v>
      </c>
    </row>
    <row r="136" spans="1:39" ht="20.399999999999999" x14ac:dyDescent="0.25">
      <c r="A136" s="179">
        <v>0</v>
      </c>
      <c r="B136" s="179" t="s">
        <v>568</v>
      </c>
      <c r="C136" s="179" t="s">
        <v>567</v>
      </c>
      <c r="E136" s="179" t="str">
        <f t="shared" si="37"/>
        <v/>
      </c>
      <c r="F136" s="623"/>
      <c r="G136" s="381">
        <v>70857</v>
      </c>
      <c r="H136" s="3" t="s">
        <v>351</v>
      </c>
      <c r="I136" s="4">
        <v>70857</v>
      </c>
      <c r="J136" s="205">
        <f>_xlfn.XLOOKUP(I136,'2. PC - Pdt'!B:B,'2. PC - Pdt'!O:O)</f>
        <v>0</v>
      </c>
      <c r="K136" s="205">
        <f t="shared" si="38"/>
        <v>0</v>
      </c>
      <c r="L136" s="206"/>
      <c r="M136" s="207"/>
      <c r="N136" s="101"/>
      <c r="O136" s="101"/>
      <c r="P136" s="101"/>
      <c r="Q136" s="101"/>
      <c r="R136" s="101"/>
      <c r="S136" s="101"/>
      <c r="T136" s="101"/>
      <c r="U136" s="101"/>
      <c r="V136" s="101"/>
      <c r="W136" s="101"/>
      <c r="X136" s="101"/>
      <c r="Y136" s="101"/>
      <c r="Z136" s="101"/>
      <c r="AA136" s="101"/>
      <c r="AB136" s="101"/>
      <c r="AC136" s="101"/>
      <c r="AD136" s="101"/>
      <c r="AE136" s="101"/>
      <c r="AF136" s="101"/>
      <c r="AG136" s="101"/>
      <c r="AH136" s="207"/>
      <c r="AJ136" s="98"/>
      <c r="AM136" s="203" t="b">
        <f t="shared" si="36"/>
        <v>1</v>
      </c>
    </row>
    <row r="137" spans="1:39" ht="20.399999999999999" x14ac:dyDescent="0.25">
      <c r="A137" s="179">
        <v>0</v>
      </c>
      <c r="B137" s="179" t="s">
        <v>568</v>
      </c>
      <c r="C137" s="179" t="s">
        <v>567</v>
      </c>
      <c r="E137" s="179" t="str">
        <f t="shared" si="37"/>
        <v/>
      </c>
      <c r="F137" s="623"/>
      <c r="G137" s="381">
        <v>70858</v>
      </c>
      <c r="H137" s="3" t="s">
        <v>352</v>
      </c>
      <c r="I137" s="4">
        <v>70858</v>
      </c>
      <c r="J137" s="205">
        <f>_xlfn.XLOOKUP(I137,'2. PC - Pdt'!B:B,'2. PC - Pdt'!O:O)</f>
        <v>0</v>
      </c>
      <c r="K137" s="205">
        <f t="shared" si="38"/>
        <v>0</v>
      </c>
      <c r="L137" s="206"/>
      <c r="M137" s="207"/>
      <c r="N137" s="101"/>
      <c r="O137" s="101"/>
      <c r="P137" s="101"/>
      <c r="Q137" s="101"/>
      <c r="R137" s="101"/>
      <c r="S137" s="101"/>
      <c r="T137" s="101"/>
      <c r="U137" s="101"/>
      <c r="V137" s="101"/>
      <c r="W137" s="101"/>
      <c r="X137" s="101"/>
      <c r="Y137" s="101"/>
      <c r="Z137" s="101"/>
      <c r="AA137" s="101"/>
      <c r="AB137" s="101"/>
      <c r="AC137" s="101"/>
      <c r="AD137" s="101"/>
      <c r="AE137" s="101"/>
      <c r="AF137" s="101"/>
      <c r="AG137" s="101"/>
      <c r="AH137" s="207"/>
      <c r="AJ137" s="98"/>
      <c r="AM137" s="203" t="b">
        <f t="shared" si="36"/>
        <v>1</v>
      </c>
    </row>
    <row r="138" spans="1:39" ht="20.399999999999999" x14ac:dyDescent="0.25">
      <c r="A138" s="179">
        <v>0</v>
      </c>
      <c r="B138" s="179" t="s">
        <v>568</v>
      </c>
      <c r="C138" s="179" t="s">
        <v>567</v>
      </c>
      <c r="E138" s="179" t="str">
        <f t="shared" si="37"/>
        <v/>
      </c>
      <c r="F138" s="623"/>
      <c r="G138" s="381">
        <v>70859</v>
      </c>
      <c r="H138" s="208" t="s">
        <v>750</v>
      </c>
      <c r="I138" s="4">
        <v>70859</v>
      </c>
      <c r="J138" s="205">
        <f>_xlfn.XLOOKUP(I138,'2. PC - Pdt'!B:B,'2. PC - Pdt'!O:O)</f>
        <v>0</v>
      </c>
      <c r="K138" s="205">
        <f t="shared" si="38"/>
        <v>0</v>
      </c>
      <c r="L138" s="206"/>
      <c r="M138" s="207"/>
      <c r="N138" s="101"/>
      <c r="O138" s="101"/>
      <c r="P138" s="101"/>
      <c r="Q138" s="101"/>
      <c r="R138" s="101"/>
      <c r="S138" s="101"/>
      <c r="T138" s="101"/>
      <c r="U138" s="101"/>
      <c r="V138" s="101"/>
      <c r="W138" s="101"/>
      <c r="X138" s="101"/>
      <c r="Y138" s="101"/>
      <c r="Z138" s="101"/>
      <c r="AA138" s="101"/>
      <c r="AB138" s="101"/>
      <c r="AC138" s="101"/>
      <c r="AD138" s="101"/>
      <c r="AE138" s="101"/>
      <c r="AF138" s="101"/>
      <c r="AG138" s="101"/>
      <c r="AH138" s="207"/>
      <c r="AJ138" s="98"/>
      <c r="AM138" s="203" t="b">
        <f t="shared" si="36"/>
        <v>1</v>
      </c>
    </row>
    <row r="139" spans="1:39" ht="15.6" customHeight="1" x14ac:dyDescent="0.25">
      <c r="A139" s="179">
        <v>0</v>
      </c>
      <c r="B139" s="179" t="s">
        <v>568</v>
      </c>
      <c r="C139" s="179" t="s">
        <v>567</v>
      </c>
      <c r="E139" s="179" t="str">
        <f t="shared" si="37"/>
        <v/>
      </c>
      <c r="F139" s="623"/>
      <c r="G139" s="381">
        <v>7088</v>
      </c>
      <c r="H139" s="470" t="s">
        <v>181</v>
      </c>
      <c r="I139" s="4">
        <v>7088</v>
      </c>
      <c r="J139" s="205">
        <f>_xlfn.XLOOKUP(I139,'2. PC - Pdt'!B:B,'2. PC - Pdt'!O:O)</f>
        <v>0</v>
      </c>
      <c r="K139" s="205">
        <f t="shared" si="38"/>
        <v>0</v>
      </c>
      <c r="L139" s="206"/>
      <c r="M139" s="207"/>
      <c r="N139" s="101"/>
      <c r="O139" s="101"/>
      <c r="P139" s="101"/>
      <c r="Q139" s="101"/>
      <c r="R139" s="101"/>
      <c r="S139" s="101"/>
      <c r="T139" s="101"/>
      <c r="U139" s="101"/>
      <c r="V139" s="101"/>
      <c r="W139" s="101"/>
      <c r="X139" s="101"/>
      <c r="Y139" s="101"/>
      <c r="Z139" s="101"/>
      <c r="AA139" s="101"/>
      <c r="AB139" s="101"/>
      <c r="AC139" s="101"/>
      <c r="AD139" s="101"/>
      <c r="AE139" s="101"/>
      <c r="AF139" s="101"/>
      <c r="AG139" s="101"/>
      <c r="AH139" s="207"/>
      <c r="AJ139" s="98"/>
      <c r="AM139" s="203" t="b">
        <f t="shared" si="36"/>
        <v>1</v>
      </c>
    </row>
    <row r="140" spans="1:39" ht="15.6" customHeight="1" x14ac:dyDescent="0.25">
      <c r="A140" s="179">
        <v>0</v>
      </c>
      <c r="B140" s="179" t="s">
        <v>568</v>
      </c>
      <c r="C140" s="179" t="s">
        <v>567</v>
      </c>
      <c r="E140" s="179" t="str">
        <f t="shared" si="37"/>
        <v/>
      </c>
      <c r="F140" s="624"/>
      <c r="G140" s="381">
        <v>709</v>
      </c>
      <c r="H140" s="470" t="s">
        <v>182</v>
      </c>
      <c r="I140" s="4">
        <v>709</v>
      </c>
      <c r="J140" s="205">
        <f>_xlfn.XLOOKUP(I140,'2. PC - Pdt'!B:B,'2. PC - Pdt'!O:O)</f>
        <v>0</v>
      </c>
      <c r="K140" s="205">
        <f t="shared" si="38"/>
        <v>0</v>
      </c>
      <c r="L140" s="206"/>
      <c r="M140" s="207"/>
      <c r="N140" s="101"/>
      <c r="O140" s="101"/>
      <c r="P140" s="101"/>
      <c r="Q140" s="101"/>
      <c r="R140" s="101"/>
      <c r="S140" s="101"/>
      <c r="T140" s="101"/>
      <c r="U140" s="101"/>
      <c r="V140" s="101"/>
      <c r="W140" s="101"/>
      <c r="X140" s="101"/>
      <c r="Y140" s="101"/>
      <c r="Z140" s="101"/>
      <c r="AA140" s="101"/>
      <c r="AB140" s="101"/>
      <c r="AC140" s="101"/>
      <c r="AD140" s="101"/>
      <c r="AE140" s="101"/>
      <c r="AF140" s="101"/>
      <c r="AG140" s="101"/>
      <c r="AH140" s="207"/>
      <c r="AJ140" s="98"/>
      <c r="AM140" s="203" t="b">
        <f t="shared" si="36"/>
        <v>1</v>
      </c>
    </row>
    <row r="141" spans="1:39" ht="46.2" customHeight="1" x14ac:dyDescent="0.25">
      <c r="A141" s="179"/>
      <c r="B141" s="179" t="s">
        <v>568</v>
      </c>
      <c r="C141" s="179" t="s">
        <v>567</v>
      </c>
      <c r="E141" s="179" t="str">
        <f t="shared" si="37"/>
        <v/>
      </c>
      <c r="F141" s="531" t="s">
        <v>711</v>
      </c>
      <c r="G141" s="3" t="s">
        <v>706</v>
      </c>
      <c r="H141" s="4" t="s">
        <v>705</v>
      </c>
      <c r="I141" s="4" t="s">
        <v>706</v>
      </c>
      <c r="J141" s="205">
        <f>_xlfn.XLOOKUP(I141,'2. PC - Pdt'!B:B,'2. PC - Pdt'!O:O)</f>
        <v>0</v>
      </c>
      <c r="K141" s="205">
        <f t="shared" si="38"/>
        <v>0</v>
      </c>
      <c r="L141" s="206"/>
      <c r="M141" s="213"/>
      <c r="N141" s="101"/>
      <c r="O141" s="101"/>
      <c r="P141" s="101"/>
      <c r="Q141" s="101"/>
      <c r="R141" s="101"/>
      <c r="S141" s="101"/>
      <c r="T141" s="101"/>
      <c r="U141" s="101"/>
      <c r="V141" s="101"/>
      <c r="W141" s="101"/>
      <c r="X141" s="101"/>
      <c r="Y141" s="101"/>
      <c r="Z141" s="101"/>
      <c r="AA141" s="101"/>
      <c r="AB141" s="101"/>
      <c r="AC141" s="101"/>
      <c r="AD141" s="101"/>
      <c r="AE141" s="101"/>
      <c r="AF141" s="101"/>
      <c r="AG141" s="101"/>
      <c r="AH141" s="207"/>
      <c r="AJ141" s="98"/>
      <c r="AM141" s="203" t="b">
        <f t="shared" si="36"/>
        <v>1</v>
      </c>
    </row>
    <row r="142" spans="1:39" x14ac:dyDescent="0.25">
      <c r="A142" s="179">
        <v>0</v>
      </c>
      <c r="B142" s="179" t="s">
        <v>568</v>
      </c>
      <c r="C142" s="179" t="s">
        <v>567</v>
      </c>
      <c r="E142" s="179" t="str">
        <f t="shared" ref="E142:E151" si="39">IF(OR(K142&lt;0,J142&lt;0,NOT(AM142)),"ERREUR",IF(J142=0,"",IF(K142=0,"OK","ECART")))</f>
        <v/>
      </c>
      <c r="F142" s="622" t="s">
        <v>54</v>
      </c>
      <c r="G142" s="625">
        <v>741</v>
      </c>
      <c r="H142" s="216" t="s">
        <v>225</v>
      </c>
      <c r="I142" s="4" t="s">
        <v>458</v>
      </c>
      <c r="J142" s="205">
        <f>_xlfn.XLOOKUP(I142,'2. PC - Pdt'!B:B,'2. PC - Pdt'!O:O)</f>
        <v>0</v>
      </c>
      <c r="K142" s="205">
        <f t="shared" ref="K142:K151" si="40">J142-SUM(M142:AH142)</f>
        <v>0</v>
      </c>
      <c r="L142" s="206"/>
      <c r="M142" s="207"/>
      <c r="N142" s="101"/>
      <c r="O142" s="101"/>
      <c r="P142" s="101"/>
      <c r="Q142" s="101"/>
      <c r="R142" s="101"/>
      <c r="S142" s="101"/>
      <c r="T142" s="101"/>
      <c r="U142" s="101"/>
      <c r="V142" s="101"/>
      <c r="W142" s="101"/>
      <c r="X142" s="101"/>
      <c r="Y142" s="101"/>
      <c r="Z142" s="101"/>
      <c r="AA142" s="101"/>
      <c r="AB142" s="101"/>
      <c r="AC142" s="101"/>
      <c r="AD142" s="101"/>
      <c r="AE142" s="101"/>
      <c r="AF142" s="101"/>
      <c r="AG142" s="101"/>
      <c r="AH142" s="207"/>
      <c r="AJ142" s="98"/>
      <c r="AM142" s="203" t="b">
        <f t="shared" si="36"/>
        <v>1</v>
      </c>
    </row>
    <row r="143" spans="1:39" x14ac:dyDescent="0.25">
      <c r="A143" s="179">
        <v>0</v>
      </c>
      <c r="B143" s="179" t="s">
        <v>568</v>
      </c>
      <c r="C143" s="179" t="s">
        <v>567</v>
      </c>
      <c r="E143" s="179" t="str">
        <f t="shared" si="39"/>
        <v/>
      </c>
      <c r="F143" s="623"/>
      <c r="G143" s="626"/>
      <c r="H143" s="217" t="s">
        <v>226</v>
      </c>
      <c r="I143" s="4" t="s">
        <v>415</v>
      </c>
      <c r="J143" s="205">
        <f>_xlfn.XLOOKUP(I143,'2. PC - Pdt'!B:B,'2. PC - Pdt'!O:O)</f>
        <v>0</v>
      </c>
      <c r="K143" s="205">
        <f t="shared" si="40"/>
        <v>0</v>
      </c>
      <c r="L143" s="206"/>
      <c r="M143" s="207"/>
      <c r="N143" s="101"/>
      <c r="O143" s="101"/>
      <c r="P143" s="101"/>
      <c r="Q143" s="101"/>
      <c r="R143" s="101"/>
      <c r="S143" s="101"/>
      <c r="T143" s="101"/>
      <c r="U143" s="101"/>
      <c r="V143" s="101"/>
      <c r="W143" s="101"/>
      <c r="X143" s="101"/>
      <c r="Y143" s="101"/>
      <c r="Z143" s="101"/>
      <c r="AA143" s="101"/>
      <c r="AB143" s="101"/>
      <c r="AC143" s="101"/>
      <c r="AD143" s="101"/>
      <c r="AE143" s="101"/>
      <c r="AF143" s="101"/>
      <c r="AG143" s="101"/>
      <c r="AH143" s="207"/>
      <c r="AJ143" s="98"/>
      <c r="AM143" s="203" t="b">
        <f t="shared" si="36"/>
        <v>1</v>
      </c>
    </row>
    <row r="144" spans="1:39" ht="20.399999999999999" x14ac:dyDescent="0.25">
      <c r="A144" s="179">
        <v>0</v>
      </c>
      <c r="B144" s="179" t="s">
        <v>568</v>
      </c>
      <c r="C144" s="179" t="s">
        <v>567</v>
      </c>
      <c r="E144" s="179" t="str">
        <f t="shared" si="39"/>
        <v/>
      </c>
      <c r="F144" s="623"/>
      <c r="G144" s="626"/>
      <c r="H144" s="216" t="s">
        <v>227</v>
      </c>
      <c r="I144" s="4" t="s">
        <v>416</v>
      </c>
      <c r="J144" s="205">
        <f>_xlfn.XLOOKUP(I144,'2. PC - Pdt'!B:B,'2. PC - Pdt'!O:O)</f>
        <v>0</v>
      </c>
      <c r="K144" s="205">
        <f t="shared" si="40"/>
        <v>0</v>
      </c>
      <c r="L144" s="206"/>
      <c r="M144" s="207"/>
      <c r="N144" s="101"/>
      <c r="O144" s="101"/>
      <c r="P144" s="101"/>
      <c r="Q144" s="101"/>
      <c r="R144" s="101"/>
      <c r="S144" s="101"/>
      <c r="T144" s="101"/>
      <c r="U144" s="101"/>
      <c r="V144" s="101"/>
      <c r="W144" s="101"/>
      <c r="X144" s="101"/>
      <c r="Y144" s="101"/>
      <c r="Z144" s="101"/>
      <c r="AA144" s="101"/>
      <c r="AB144" s="101"/>
      <c r="AC144" s="101"/>
      <c r="AD144" s="101"/>
      <c r="AE144" s="101"/>
      <c r="AF144" s="101"/>
      <c r="AG144" s="101"/>
      <c r="AH144" s="207"/>
      <c r="AJ144" s="98"/>
      <c r="AM144" s="203" t="b">
        <f t="shared" si="36"/>
        <v>1</v>
      </c>
    </row>
    <row r="145" spans="1:39" x14ac:dyDescent="0.25">
      <c r="A145" s="179">
        <v>0</v>
      </c>
      <c r="B145" s="179" t="s">
        <v>568</v>
      </c>
      <c r="C145" s="179" t="s">
        <v>567</v>
      </c>
      <c r="E145" s="179" t="str">
        <f t="shared" si="39"/>
        <v/>
      </c>
      <c r="F145" s="623"/>
      <c r="G145" s="626"/>
      <c r="H145" s="3" t="s">
        <v>271</v>
      </c>
      <c r="I145" s="4" t="s">
        <v>417</v>
      </c>
      <c r="J145" s="205">
        <f>_xlfn.XLOOKUP(I145,'2. PC - Pdt'!B:B,'2. PC - Pdt'!O:O)</f>
        <v>0</v>
      </c>
      <c r="K145" s="205">
        <f t="shared" si="40"/>
        <v>0</v>
      </c>
      <c r="L145" s="206"/>
      <c r="M145" s="207"/>
      <c r="N145" s="101"/>
      <c r="O145" s="101"/>
      <c r="P145" s="101"/>
      <c r="Q145" s="101"/>
      <c r="R145" s="101"/>
      <c r="S145" s="101"/>
      <c r="T145" s="101"/>
      <c r="U145" s="101"/>
      <c r="V145" s="101"/>
      <c r="W145" s="101"/>
      <c r="X145" s="101"/>
      <c r="Y145" s="101"/>
      <c r="Z145" s="101"/>
      <c r="AA145" s="101"/>
      <c r="AB145" s="101"/>
      <c r="AC145" s="101"/>
      <c r="AD145" s="101"/>
      <c r="AE145" s="101"/>
      <c r="AF145" s="101"/>
      <c r="AG145" s="101"/>
      <c r="AH145" s="207"/>
      <c r="AJ145" s="98"/>
      <c r="AM145" s="203" t="b">
        <f t="shared" si="36"/>
        <v>1</v>
      </c>
    </row>
    <row r="146" spans="1:39" x14ac:dyDescent="0.25">
      <c r="A146" s="179">
        <v>0</v>
      </c>
      <c r="B146" s="179" t="s">
        <v>568</v>
      </c>
      <c r="C146" s="179" t="s">
        <v>567</v>
      </c>
      <c r="E146" s="179" t="str">
        <f t="shared" si="39"/>
        <v/>
      </c>
      <c r="F146" s="623"/>
      <c r="G146" s="626"/>
      <c r="H146" s="3" t="s">
        <v>272</v>
      </c>
      <c r="I146" s="4" t="s">
        <v>418</v>
      </c>
      <c r="J146" s="205">
        <f>_xlfn.XLOOKUP(I146,'2. PC - Pdt'!B:B,'2. PC - Pdt'!O:O)</f>
        <v>0</v>
      </c>
      <c r="K146" s="205">
        <f t="shared" si="40"/>
        <v>0</v>
      </c>
      <c r="L146" s="206"/>
      <c r="M146" s="207"/>
      <c r="N146" s="101"/>
      <c r="O146" s="101"/>
      <c r="P146" s="101"/>
      <c r="Q146" s="101"/>
      <c r="R146" s="101"/>
      <c r="S146" s="101"/>
      <c r="T146" s="101"/>
      <c r="U146" s="101"/>
      <c r="V146" s="101"/>
      <c r="W146" s="101"/>
      <c r="X146" s="101"/>
      <c r="Y146" s="101"/>
      <c r="Z146" s="101"/>
      <c r="AA146" s="101"/>
      <c r="AB146" s="101"/>
      <c r="AC146" s="101"/>
      <c r="AD146" s="101"/>
      <c r="AE146" s="101"/>
      <c r="AF146" s="101"/>
      <c r="AG146" s="101"/>
      <c r="AH146" s="207"/>
      <c r="AJ146" s="98"/>
      <c r="AM146" s="203" t="b">
        <f t="shared" si="36"/>
        <v>1</v>
      </c>
    </row>
    <row r="147" spans="1:39" x14ac:dyDescent="0.25">
      <c r="A147" s="179">
        <v>0</v>
      </c>
      <c r="B147" s="179" t="s">
        <v>568</v>
      </c>
      <c r="C147" s="179" t="s">
        <v>567</v>
      </c>
      <c r="E147" s="179" t="str">
        <f t="shared" si="39"/>
        <v/>
      </c>
      <c r="F147" s="623"/>
      <c r="G147" s="626"/>
      <c r="H147" s="3" t="s">
        <v>367</v>
      </c>
      <c r="I147" s="4" t="s">
        <v>419</v>
      </c>
      <c r="J147" s="205">
        <f>_xlfn.XLOOKUP(I147,'2. PC - Pdt'!B:B,'2. PC - Pdt'!O:O)</f>
        <v>0</v>
      </c>
      <c r="K147" s="205">
        <f t="shared" si="40"/>
        <v>0</v>
      </c>
      <c r="L147" s="206"/>
      <c r="M147" s="207"/>
      <c r="N147" s="101"/>
      <c r="O147" s="101"/>
      <c r="P147" s="101"/>
      <c r="Q147" s="101"/>
      <c r="R147" s="101"/>
      <c r="S147" s="101"/>
      <c r="T147" s="101"/>
      <c r="U147" s="101"/>
      <c r="V147" s="101"/>
      <c r="W147" s="101"/>
      <c r="X147" s="101"/>
      <c r="Y147" s="101"/>
      <c r="Z147" s="101"/>
      <c r="AA147" s="101"/>
      <c r="AB147" s="101"/>
      <c r="AC147" s="101"/>
      <c r="AD147" s="101"/>
      <c r="AE147" s="101"/>
      <c r="AF147" s="101"/>
      <c r="AG147" s="101"/>
      <c r="AH147" s="207"/>
      <c r="AJ147" s="98"/>
      <c r="AM147" s="203" t="b">
        <f t="shared" si="36"/>
        <v>1</v>
      </c>
    </row>
    <row r="148" spans="1:39" x14ac:dyDescent="0.25">
      <c r="A148" s="179">
        <v>0</v>
      </c>
      <c r="B148" s="179" t="s">
        <v>568</v>
      </c>
      <c r="C148" s="179" t="s">
        <v>567</v>
      </c>
      <c r="E148" s="179" t="str">
        <f t="shared" si="39"/>
        <v/>
      </c>
      <c r="F148" s="623"/>
      <c r="G148" s="627"/>
      <c r="H148" s="217" t="s">
        <v>228</v>
      </c>
      <c r="I148" s="4" t="s">
        <v>420</v>
      </c>
      <c r="J148" s="205">
        <f>_xlfn.XLOOKUP(I148,'2. PC - Pdt'!B:B,'2. PC - Pdt'!O:O)</f>
        <v>0</v>
      </c>
      <c r="K148" s="205">
        <f t="shared" si="40"/>
        <v>0</v>
      </c>
      <c r="L148" s="206"/>
      <c r="M148" s="207"/>
      <c r="N148" s="101"/>
      <c r="O148" s="101"/>
      <c r="P148" s="101"/>
      <c r="Q148" s="101"/>
      <c r="R148" s="101"/>
      <c r="S148" s="101"/>
      <c r="T148" s="101"/>
      <c r="U148" s="101"/>
      <c r="V148" s="101"/>
      <c r="W148" s="101"/>
      <c r="X148" s="101"/>
      <c r="Y148" s="101"/>
      <c r="Z148" s="101"/>
      <c r="AA148" s="101"/>
      <c r="AB148" s="101"/>
      <c r="AC148" s="101"/>
      <c r="AD148" s="101"/>
      <c r="AE148" s="101"/>
      <c r="AF148" s="101"/>
      <c r="AG148" s="101"/>
      <c r="AH148" s="207"/>
      <c r="AJ148" s="98"/>
      <c r="AM148" s="203" t="b">
        <f t="shared" si="36"/>
        <v>1</v>
      </c>
    </row>
    <row r="149" spans="1:39" x14ac:dyDescent="0.25">
      <c r="A149" s="179">
        <v>0</v>
      </c>
      <c r="B149" s="179" t="s">
        <v>568</v>
      </c>
      <c r="C149" s="179" t="s">
        <v>567</v>
      </c>
      <c r="E149" s="179" t="str">
        <f t="shared" si="39"/>
        <v/>
      </c>
      <c r="F149" s="623"/>
      <c r="G149" s="212">
        <v>747</v>
      </c>
      <c r="H149" s="4" t="s">
        <v>46</v>
      </c>
      <c r="I149" s="4">
        <v>747</v>
      </c>
      <c r="J149" s="205">
        <f>_xlfn.XLOOKUP(I149,'2. PC - Pdt'!B:B,'2. PC - Pdt'!O:O)</f>
        <v>0</v>
      </c>
      <c r="K149" s="205">
        <f t="shared" si="40"/>
        <v>0</v>
      </c>
      <c r="L149" s="206"/>
      <c r="M149" s="207"/>
      <c r="N149" s="101"/>
      <c r="O149" s="101"/>
      <c r="P149" s="101"/>
      <c r="Q149" s="101"/>
      <c r="R149" s="101"/>
      <c r="S149" s="101"/>
      <c r="T149" s="101"/>
      <c r="U149" s="101"/>
      <c r="V149" s="101"/>
      <c r="W149" s="101"/>
      <c r="X149" s="101"/>
      <c r="Y149" s="101"/>
      <c r="Z149" s="101"/>
      <c r="AA149" s="101"/>
      <c r="AB149" s="101"/>
      <c r="AC149" s="101"/>
      <c r="AD149" s="101"/>
      <c r="AE149" s="101"/>
      <c r="AF149" s="101"/>
      <c r="AG149" s="101"/>
      <c r="AH149" s="207"/>
      <c r="AJ149" s="98"/>
      <c r="AM149" s="203" t="b">
        <f t="shared" si="36"/>
        <v>1</v>
      </c>
    </row>
    <row r="150" spans="1:39" x14ac:dyDescent="0.25">
      <c r="A150" s="179">
        <v>0</v>
      </c>
      <c r="B150" s="179" t="s">
        <v>568</v>
      </c>
      <c r="C150" s="179" t="s">
        <v>567</v>
      </c>
      <c r="E150" s="179" t="str">
        <f t="shared" si="39"/>
        <v/>
      </c>
      <c r="F150" s="623"/>
      <c r="G150" s="212">
        <v>7484</v>
      </c>
      <c r="H150" s="4" t="s">
        <v>47</v>
      </c>
      <c r="I150" s="4">
        <v>7484</v>
      </c>
      <c r="J150" s="205">
        <f>_xlfn.XLOOKUP(I150,'2. PC - Pdt'!B:B,'2. PC - Pdt'!O:O)</f>
        <v>0</v>
      </c>
      <c r="K150" s="205">
        <f t="shared" si="40"/>
        <v>0</v>
      </c>
      <c r="L150" s="206"/>
      <c r="M150" s="207"/>
      <c r="N150" s="101"/>
      <c r="O150" s="101"/>
      <c r="P150" s="101"/>
      <c r="Q150" s="101"/>
      <c r="R150" s="101"/>
      <c r="S150" s="101"/>
      <c r="T150" s="101"/>
      <c r="U150" s="101"/>
      <c r="V150" s="101"/>
      <c r="W150" s="101"/>
      <c r="X150" s="101"/>
      <c r="Y150" s="101"/>
      <c r="Z150" s="101"/>
      <c r="AA150" s="101"/>
      <c r="AB150" s="101"/>
      <c r="AC150" s="101"/>
      <c r="AD150" s="101"/>
      <c r="AE150" s="101"/>
      <c r="AF150" s="101"/>
      <c r="AG150" s="101"/>
      <c r="AH150" s="207"/>
      <c r="AJ150" s="98"/>
      <c r="AM150" s="203" t="b">
        <f t="shared" si="36"/>
        <v>1</v>
      </c>
    </row>
    <row r="151" spans="1:39" x14ac:dyDescent="0.25">
      <c r="A151" s="179">
        <v>0</v>
      </c>
      <c r="B151" s="179" t="s">
        <v>568</v>
      </c>
      <c r="C151" s="179" t="s">
        <v>567</v>
      </c>
      <c r="E151" s="179" t="str">
        <f t="shared" si="39"/>
        <v/>
      </c>
      <c r="F151" s="624"/>
      <c r="G151" s="212">
        <v>7488</v>
      </c>
      <c r="H151" s="4" t="s">
        <v>48</v>
      </c>
      <c r="I151" s="4">
        <v>7488</v>
      </c>
      <c r="J151" s="205">
        <f>_xlfn.XLOOKUP(I151,'2. PC - Pdt'!B:B,'2. PC - Pdt'!O:O)</f>
        <v>0</v>
      </c>
      <c r="K151" s="205">
        <f t="shared" si="40"/>
        <v>0</v>
      </c>
      <c r="L151" s="206"/>
      <c r="M151" s="207"/>
      <c r="N151" s="101"/>
      <c r="O151" s="101"/>
      <c r="P151" s="101"/>
      <c r="Q151" s="101"/>
      <c r="R151" s="101"/>
      <c r="S151" s="101"/>
      <c r="T151" s="101"/>
      <c r="U151" s="101"/>
      <c r="V151" s="101"/>
      <c r="W151" s="101"/>
      <c r="X151" s="101"/>
      <c r="Y151" s="101"/>
      <c r="Z151" s="101"/>
      <c r="AA151" s="101"/>
      <c r="AB151" s="101"/>
      <c r="AC151" s="101"/>
      <c r="AD151" s="101"/>
      <c r="AE151" s="101"/>
      <c r="AF151" s="101"/>
      <c r="AG151" s="101"/>
      <c r="AH151" s="207"/>
      <c r="AJ151" s="98"/>
      <c r="AM151" s="203" t="b">
        <f t="shared" si="36"/>
        <v>1</v>
      </c>
    </row>
    <row r="152" spans="1:39" x14ac:dyDescent="0.25">
      <c r="A152" s="179">
        <v>0</v>
      </c>
      <c r="B152" s="179" t="s">
        <v>568</v>
      </c>
      <c r="C152" s="179" t="s">
        <v>567</v>
      </c>
      <c r="E152" s="179" t="str">
        <f t="shared" ref="E152:E157" si="41">IF(OR(K152&lt;0,J152&lt;0,NOT(AM152)),"ERREUR",IF(J152=0,"",IF(K152=0,"OK","ECART")))</f>
        <v>OK</v>
      </c>
      <c r="F152" s="622" t="s">
        <v>55</v>
      </c>
      <c r="G152" s="212">
        <v>7541</v>
      </c>
      <c r="H152" s="4" t="s">
        <v>49</v>
      </c>
      <c r="I152" s="4">
        <v>7541</v>
      </c>
      <c r="J152" s="205">
        <f>_xlfn.XLOOKUP(I152,'2. PC - Pdt'!B:B,'2. PC - Pdt'!O:O)</f>
        <v>9000</v>
      </c>
      <c r="K152" s="205">
        <f t="shared" ref="K152:K157" si="42">J152-SUM(M152:AH152)</f>
        <v>0</v>
      </c>
      <c r="L152" s="206"/>
      <c r="M152" s="207"/>
      <c r="N152" s="101"/>
      <c r="O152" s="101"/>
      <c r="P152" s="101"/>
      <c r="Q152" s="101"/>
      <c r="R152" s="101"/>
      <c r="S152" s="101"/>
      <c r="T152" s="101">
        <v>9000</v>
      </c>
      <c r="U152" s="101"/>
      <c r="V152" s="101"/>
      <c r="W152" s="101"/>
      <c r="X152" s="101"/>
      <c r="Y152" s="101"/>
      <c r="Z152" s="101"/>
      <c r="AA152" s="101"/>
      <c r="AB152" s="101"/>
      <c r="AC152" s="101"/>
      <c r="AD152" s="101"/>
      <c r="AE152" s="101"/>
      <c r="AF152" s="101"/>
      <c r="AG152" s="101"/>
      <c r="AH152" s="207"/>
      <c r="AJ152" s="98"/>
      <c r="AM152" s="203" t="b">
        <f t="shared" si="36"/>
        <v>1</v>
      </c>
    </row>
    <row r="153" spans="1:39" x14ac:dyDescent="0.25">
      <c r="A153" s="179">
        <v>0</v>
      </c>
      <c r="B153" s="179" t="s">
        <v>568</v>
      </c>
      <c r="C153" s="179" t="s">
        <v>567</v>
      </c>
      <c r="E153" s="179" t="str">
        <f t="shared" si="41"/>
        <v/>
      </c>
      <c r="F153" s="623"/>
      <c r="G153" s="212">
        <v>7548</v>
      </c>
      <c r="H153" s="4" t="s">
        <v>185</v>
      </c>
      <c r="I153" s="4">
        <v>7548</v>
      </c>
      <c r="J153" s="205">
        <f>_xlfn.XLOOKUP(I153,'2. PC - Pdt'!B:B,'2. PC - Pdt'!O:O)</f>
        <v>0</v>
      </c>
      <c r="K153" s="205">
        <f t="shared" si="42"/>
        <v>0</v>
      </c>
      <c r="L153" s="206"/>
      <c r="M153" s="207"/>
      <c r="N153" s="101"/>
      <c r="O153" s="101"/>
      <c r="P153" s="101"/>
      <c r="Q153" s="101"/>
      <c r="R153" s="101"/>
      <c r="S153" s="101"/>
      <c r="T153" s="101"/>
      <c r="U153" s="101"/>
      <c r="V153" s="101"/>
      <c r="W153" s="101"/>
      <c r="X153" s="101"/>
      <c r="Y153" s="101"/>
      <c r="Z153" s="101"/>
      <c r="AA153" s="101"/>
      <c r="AB153" s="101"/>
      <c r="AC153" s="101"/>
      <c r="AD153" s="101"/>
      <c r="AE153" s="101"/>
      <c r="AF153" s="101"/>
      <c r="AG153" s="101"/>
      <c r="AH153" s="207"/>
      <c r="AJ153" s="98"/>
      <c r="AM153" s="203" t="b">
        <f t="shared" ref="AM153:AM157" si="43">IF(ISBLANK(H153),"",AND(N153&gt;=-1,O153&gt;=-1,P153&gt;=-1,Q153&gt;=-1,R153&gt;=-1,S153&gt;=-1,T153&gt;=-1,U153&gt;=-1,V153&gt;=-1,X153&gt;=-1,Y153&gt;=-1,W153&gt;=-1,Z153&gt;=-1,AA153&gt;=-1,AB153&gt;=-1,AC153&gt;=-1,AD153&gt;=-1,AE153&gt;=-1,AF153&gt;=-1,AG153&gt;=-1,AH153&gt;=-1))</f>
        <v>1</v>
      </c>
    </row>
    <row r="154" spans="1:39" ht="20.399999999999999" x14ac:dyDescent="0.25">
      <c r="A154" s="179">
        <v>0</v>
      </c>
      <c r="B154" s="179" t="s">
        <v>568</v>
      </c>
      <c r="C154" s="179" t="s">
        <v>567</v>
      </c>
      <c r="E154" s="179" t="str">
        <f t="shared" si="41"/>
        <v/>
      </c>
      <c r="F154" s="623"/>
      <c r="G154" s="212">
        <v>755</v>
      </c>
      <c r="H154" s="4" t="s">
        <v>186</v>
      </c>
      <c r="I154" s="4">
        <v>755</v>
      </c>
      <c r="J154" s="205">
        <f>_xlfn.XLOOKUP(I154,'2. PC - Pdt'!B:B,'2. PC - Pdt'!O:O)</f>
        <v>0</v>
      </c>
      <c r="K154" s="205">
        <f t="shared" si="42"/>
        <v>0</v>
      </c>
      <c r="L154" s="206"/>
      <c r="M154" s="207"/>
      <c r="N154" s="101"/>
      <c r="O154" s="101"/>
      <c r="P154" s="101"/>
      <c r="Q154" s="101"/>
      <c r="R154" s="101"/>
      <c r="S154" s="101"/>
      <c r="T154" s="101"/>
      <c r="U154" s="101"/>
      <c r="V154" s="101"/>
      <c r="W154" s="101"/>
      <c r="X154" s="101"/>
      <c r="Y154" s="101"/>
      <c r="Z154" s="101"/>
      <c r="AA154" s="101"/>
      <c r="AB154" s="101"/>
      <c r="AC154" s="101"/>
      <c r="AD154" s="101"/>
      <c r="AE154" s="101"/>
      <c r="AF154" s="101"/>
      <c r="AG154" s="101"/>
      <c r="AH154" s="207"/>
      <c r="AJ154" s="98"/>
      <c r="AM154" s="203" t="b">
        <f t="shared" si="43"/>
        <v>1</v>
      </c>
    </row>
    <row r="155" spans="1:39" x14ac:dyDescent="0.25">
      <c r="A155" s="179">
        <v>0</v>
      </c>
      <c r="B155" s="179" t="s">
        <v>568</v>
      </c>
      <c r="C155" s="179" t="s">
        <v>567</v>
      </c>
      <c r="E155" s="179" t="str">
        <f t="shared" si="41"/>
        <v/>
      </c>
      <c r="F155" s="624"/>
      <c r="G155" s="212">
        <v>758</v>
      </c>
      <c r="H155" s="4" t="s">
        <v>187</v>
      </c>
      <c r="I155" s="4">
        <v>758</v>
      </c>
      <c r="J155" s="205">
        <f>_xlfn.XLOOKUP(I155,'2. PC - Pdt'!B:B,'2. PC - Pdt'!O:O)</f>
        <v>0</v>
      </c>
      <c r="K155" s="205">
        <f t="shared" si="42"/>
        <v>0</v>
      </c>
      <c r="L155" s="206"/>
      <c r="M155" s="207"/>
      <c r="N155" s="101"/>
      <c r="O155" s="101"/>
      <c r="P155" s="101"/>
      <c r="Q155" s="101"/>
      <c r="R155" s="101"/>
      <c r="S155" s="101"/>
      <c r="T155" s="101"/>
      <c r="U155" s="101"/>
      <c r="V155" s="101"/>
      <c r="W155" s="101"/>
      <c r="X155" s="101"/>
      <c r="Y155" s="101"/>
      <c r="Z155" s="101"/>
      <c r="AA155" s="101"/>
      <c r="AB155" s="101"/>
      <c r="AC155" s="101"/>
      <c r="AD155" s="101"/>
      <c r="AE155" s="101"/>
      <c r="AF155" s="101"/>
      <c r="AG155" s="101"/>
      <c r="AH155" s="207"/>
      <c r="AJ155" s="98"/>
      <c r="AM155" s="203" t="b">
        <f t="shared" si="43"/>
        <v>1</v>
      </c>
    </row>
    <row r="156" spans="1:39" ht="22.8" x14ac:dyDescent="0.25">
      <c r="A156" s="179">
        <v>0</v>
      </c>
      <c r="B156" s="179" t="s">
        <v>568</v>
      </c>
      <c r="C156" s="179" t="s">
        <v>567</v>
      </c>
      <c r="E156" s="179" t="str">
        <f t="shared" si="41"/>
        <v/>
      </c>
      <c r="F156" s="472" t="s">
        <v>712</v>
      </c>
      <c r="G156" s="212">
        <v>772</v>
      </c>
      <c r="H156" s="4" t="s">
        <v>50</v>
      </c>
      <c r="I156" s="4">
        <v>772</v>
      </c>
      <c r="J156" s="205">
        <f>_xlfn.XLOOKUP(I156,'2. PC - Pdt'!B:B,'2. PC - Pdt'!O:O)</f>
        <v>0</v>
      </c>
      <c r="K156" s="205">
        <f t="shared" si="42"/>
        <v>0</v>
      </c>
      <c r="L156" s="206"/>
      <c r="M156" s="207"/>
      <c r="N156" s="101"/>
      <c r="O156" s="101"/>
      <c r="P156" s="101"/>
      <c r="Q156" s="101"/>
      <c r="R156" s="101"/>
      <c r="S156" s="101"/>
      <c r="T156" s="101"/>
      <c r="U156" s="101"/>
      <c r="V156" s="101"/>
      <c r="W156" s="101"/>
      <c r="X156" s="101"/>
      <c r="Y156" s="101"/>
      <c r="Z156" s="101"/>
      <c r="AA156" s="101"/>
      <c r="AB156" s="101"/>
      <c r="AC156" s="101"/>
      <c r="AD156" s="101"/>
      <c r="AE156" s="101"/>
      <c r="AF156" s="101"/>
      <c r="AG156" s="101"/>
      <c r="AH156" s="207"/>
      <c r="AJ156" s="98"/>
      <c r="AM156" s="203" t="b">
        <f t="shared" si="43"/>
        <v>1</v>
      </c>
    </row>
    <row r="157" spans="1:39" ht="22.2" x14ac:dyDescent="0.25">
      <c r="A157" s="179">
        <v>0</v>
      </c>
      <c r="B157" s="179" t="s">
        <v>568</v>
      </c>
      <c r="C157" s="179" t="s">
        <v>567</v>
      </c>
      <c r="E157" s="179" t="str">
        <f t="shared" si="41"/>
        <v/>
      </c>
      <c r="F157" s="472" t="s">
        <v>58</v>
      </c>
      <c r="G157" s="212">
        <v>791</v>
      </c>
      <c r="H157" s="4" t="s">
        <v>183</v>
      </c>
      <c r="I157" s="4">
        <v>791</v>
      </c>
      <c r="J157" s="205">
        <f>_xlfn.XLOOKUP(I157,'2. PC - Pdt'!B:B,'2. PC - Pdt'!O:O)</f>
        <v>0</v>
      </c>
      <c r="K157" s="205">
        <f t="shared" si="42"/>
        <v>0</v>
      </c>
      <c r="L157" s="206"/>
      <c r="M157" s="207"/>
      <c r="N157" s="101"/>
      <c r="O157" s="101"/>
      <c r="P157" s="101"/>
      <c r="Q157" s="101"/>
      <c r="R157" s="101"/>
      <c r="S157" s="101"/>
      <c r="T157" s="101"/>
      <c r="U157" s="101"/>
      <c r="V157" s="101"/>
      <c r="W157" s="101"/>
      <c r="X157" s="101"/>
      <c r="Y157" s="101"/>
      <c r="Z157" s="101"/>
      <c r="AA157" s="101"/>
      <c r="AB157" s="101"/>
      <c r="AC157" s="101"/>
      <c r="AD157" s="101"/>
      <c r="AE157" s="101"/>
      <c r="AF157" s="101"/>
      <c r="AG157" s="101"/>
      <c r="AH157" s="207"/>
      <c r="AJ157" s="98"/>
      <c r="AM157" s="203" t="b">
        <f t="shared" si="43"/>
        <v>1</v>
      </c>
    </row>
    <row r="158" spans="1:39" x14ac:dyDescent="0.25">
      <c r="B158" s="179"/>
      <c r="J158" s="206"/>
      <c r="K158" s="206"/>
      <c r="L158" s="206"/>
      <c r="M158" s="206"/>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6"/>
      <c r="AJ158" s="98"/>
    </row>
    <row r="159" spans="1:39" x14ac:dyDescent="0.25">
      <c r="A159" s="179"/>
      <c r="B159" s="179"/>
      <c r="G159" s="218"/>
      <c r="H159" s="219" t="s">
        <v>45</v>
      </c>
      <c r="I159" s="220"/>
      <c r="J159" s="221">
        <f>SUM(J8:J114)</f>
        <v>596700</v>
      </c>
      <c r="K159" s="205">
        <f>SUM(K8:K114)</f>
        <v>0</v>
      </c>
      <c r="L159" s="206"/>
      <c r="M159" s="221">
        <f t="shared" ref="M159:AH159" si="44">SUM(M8:M114)</f>
        <v>0</v>
      </c>
      <c r="N159" s="221">
        <f t="shared" si="44"/>
        <v>298190</v>
      </c>
      <c r="O159" s="221">
        <f t="shared" si="44"/>
        <v>0</v>
      </c>
      <c r="P159" s="221">
        <f t="shared" si="44"/>
        <v>91350</v>
      </c>
      <c r="Q159" s="221">
        <f t="shared" si="44"/>
        <v>6300</v>
      </c>
      <c r="R159" s="221">
        <f t="shared" si="44"/>
        <v>0</v>
      </c>
      <c r="S159" s="221">
        <f t="shared" si="44"/>
        <v>0</v>
      </c>
      <c r="T159" s="221">
        <f t="shared" si="44"/>
        <v>31080</v>
      </c>
      <c r="U159" s="221">
        <f t="shared" si="44"/>
        <v>0</v>
      </c>
      <c r="V159" s="221">
        <f t="shared" si="44"/>
        <v>0</v>
      </c>
      <c r="W159" s="221">
        <f t="shared" si="44"/>
        <v>0</v>
      </c>
      <c r="X159" s="221">
        <f t="shared" si="44"/>
        <v>0</v>
      </c>
      <c r="Y159" s="221">
        <f t="shared" si="44"/>
        <v>2800</v>
      </c>
      <c r="Z159" s="221">
        <f t="shared" si="44"/>
        <v>0</v>
      </c>
      <c r="AA159" s="221">
        <f t="shared" si="44"/>
        <v>0</v>
      </c>
      <c r="AB159" s="221">
        <f t="shared" si="44"/>
        <v>78500</v>
      </c>
      <c r="AC159" s="221">
        <f t="shared" si="44"/>
        <v>76180</v>
      </c>
      <c r="AD159" s="221">
        <f t="shared" si="44"/>
        <v>5100</v>
      </c>
      <c r="AE159" s="221">
        <f t="shared" si="44"/>
        <v>0</v>
      </c>
      <c r="AF159" s="221">
        <f t="shared" si="44"/>
        <v>7200</v>
      </c>
      <c r="AG159" s="221">
        <f t="shared" si="44"/>
        <v>0</v>
      </c>
      <c r="AH159" s="221">
        <f t="shared" si="44"/>
        <v>0</v>
      </c>
      <c r="AJ159" s="98"/>
      <c r="AM159" s="203" t="b">
        <f>IF(ISBLANK(H159),"",AND(N159&gt;=-1,O159&gt;=-1,P159&gt;=-1,Q159&gt;=-1,R159&gt;=-1,S159&gt;=-1,T159&gt;=-1,U159&gt;=-1,V159&gt;=-1,X159&gt;=-1,Y159&gt;=-1,W159&gt;=-1,Z159&gt;=-1,AA159&gt;=-1,AB159&gt;=-1,AC159&gt;=-1,AD159&gt;=-1,AE159&gt;=-1,AF159&gt;=-1,AG159&gt;=-1,AH159&gt;=-1))</f>
        <v>1</v>
      </c>
    </row>
    <row r="160" spans="1:39" ht="20.399999999999999" x14ac:dyDescent="0.25">
      <c r="A160" s="179"/>
      <c r="B160" s="179"/>
      <c r="G160" s="218"/>
      <c r="H160" s="219" t="s">
        <v>658</v>
      </c>
      <c r="I160" s="220"/>
      <c r="J160" s="221">
        <f>SUM(J117:J157)</f>
        <v>9000</v>
      </c>
      <c r="K160" s="205">
        <f>SUM(K117:K157)</f>
        <v>0</v>
      </c>
      <c r="L160" s="206"/>
      <c r="M160" s="221">
        <f t="shared" ref="M160:AH160" si="45">SUM(M117:M157)</f>
        <v>0</v>
      </c>
      <c r="N160" s="221">
        <f t="shared" si="45"/>
        <v>0</v>
      </c>
      <c r="O160" s="221">
        <f t="shared" si="45"/>
        <v>0</v>
      </c>
      <c r="P160" s="221">
        <f t="shared" si="45"/>
        <v>0</v>
      </c>
      <c r="Q160" s="221">
        <f t="shared" si="45"/>
        <v>0</v>
      </c>
      <c r="R160" s="221">
        <f t="shared" si="45"/>
        <v>0</v>
      </c>
      <c r="S160" s="221">
        <f t="shared" si="45"/>
        <v>0</v>
      </c>
      <c r="T160" s="221">
        <f t="shared" si="45"/>
        <v>9000</v>
      </c>
      <c r="U160" s="221">
        <f t="shared" si="45"/>
        <v>0</v>
      </c>
      <c r="V160" s="221">
        <f t="shared" si="45"/>
        <v>0</v>
      </c>
      <c r="W160" s="221">
        <f t="shared" si="45"/>
        <v>0</v>
      </c>
      <c r="X160" s="221">
        <f t="shared" si="45"/>
        <v>0</v>
      </c>
      <c r="Y160" s="221">
        <f t="shared" si="45"/>
        <v>0</v>
      </c>
      <c r="Z160" s="221">
        <f t="shared" si="45"/>
        <v>0</v>
      </c>
      <c r="AA160" s="221">
        <f t="shared" si="45"/>
        <v>0</v>
      </c>
      <c r="AB160" s="221">
        <f t="shared" si="45"/>
        <v>0</v>
      </c>
      <c r="AC160" s="221">
        <f t="shared" si="45"/>
        <v>0</v>
      </c>
      <c r="AD160" s="221">
        <f t="shared" si="45"/>
        <v>0</v>
      </c>
      <c r="AE160" s="221">
        <f t="shared" si="45"/>
        <v>0</v>
      </c>
      <c r="AF160" s="221">
        <f t="shared" si="45"/>
        <v>0</v>
      </c>
      <c r="AG160" s="221">
        <f t="shared" si="45"/>
        <v>0</v>
      </c>
      <c r="AH160" s="221">
        <f t="shared" si="45"/>
        <v>0</v>
      </c>
      <c r="AJ160" s="98"/>
      <c r="AM160" s="203" t="b">
        <f>IF(ISBLANK(H160),"",AND(N160&gt;=-1,O160&gt;=-1,P160&gt;=-1,Q160&gt;=-1,R160&gt;=-1,S160&gt;=-1,T160&gt;=-1,U160&gt;=-1,V160&gt;=-1,X160&gt;=-1,Y160&gt;=-1,W160&gt;=-1,Z160&gt;=-1,AA160&gt;=-1,AB160&gt;=-1,AC160&gt;=-1,AD160&gt;=-1,AE160&gt;=-1,AF160&gt;=-1,AG160&gt;=-1,AH160&gt;=-1))</f>
        <v>1</v>
      </c>
    </row>
    <row r="161" spans="1:39" x14ac:dyDescent="0.25">
      <c r="A161" s="179"/>
      <c r="B161" s="179"/>
      <c r="G161" s="218"/>
      <c r="H161" s="219" t="s">
        <v>569</v>
      </c>
      <c r="I161" s="220"/>
      <c r="J161" s="221">
        <f>J159-J160</f>
        <v>587700</v>
      </c>
      <c r="K161" s="205">
        <f>K159-K160</f>
        <v>0</v>
      </c>
      <c r="L161" s="206"/>
      <c r="M161" s="221">
        <f>M159-M160</f>
        <v>0</v>
      </c>
      <c r="N161" s="221">
        <f t="shared" ref="N161:AH161" si="46">N159-N160</f>
        <v>298190</v>
      </c>
      <c r="O161" s="221">
        <f t="shared" si="46"/>
        <v>0</v>
      </c>
      <c r="P161" s="221">
        <f t="shared" si="46"/>
        <v>91350</v>
      </c>
      <c r="Q161" s="221">
        <f t="shared" si="46"/>
        <v>6300</v>
      </c>
      <c r="R161" s="221">
        <f t="shared" si="46"/>
        <v>0</v>
      </c>
      <c r="S161" s="221">
        <f t="shared" si="46"/>
        <v>0</v>
      </c>
      <c r="T161" s="221">
        <f t="shared" si="46"/>
        <v>22080</v>
      </c>
      <c r="U161" s="221">
        <f t="shared" si="46"/>
        <v>0</v>
      </c>
      <c r="V161" s="221">
        <f t="shared" si="46"/>
        <v>0</v>
      </c>
      <c r="W161" s="221">
        <f t="shared" si="46"/>
        <v>0</v>
      </c>
      <c r="X161" s="221">
        <f t="shared" si="46"/>
        <v>0</v>
      </c>
      <c r="Y161" s="221">
        <f t="shared" si="46"/>
        <v>2800</v>
      </c>
      <c r="Z161" s="221">
        <f t="shared" si="46"/>
        <v>0</v>
      </c>
      <c r="AA161" s="221">
        <f t="shared" si="46"/>
        <v>0</v>
      </c>
      <c r="AB161" s="221">
        <f t="shared" si="46"/>
        <v>78500</v>
      </c>
      <c r="AC161" s="221">
        <f t="shared" si="46"/>
        <v>76180</v>
      </c>
      <c r="AD161" s="221">
        <f t="shared" si="46"/>
        <v>5100</v>
      </c>
      <c r="AE161" s="221">
        <f t="shared" si="46"/>
        <v>0</v>
      </c>
      <c r="AF161" s="221">
        <f t="shared" si="46"/>
        <v>7200</v>
      </c>
      <c r="AG161" s="221">
        <f t="shared" si="46"/>
        <v>0</v>
      </c>
      <c r="AH161" s="221">
        <f t="shared" si="46"/>
        <v>0</v>
      </c>
      <c r="AJ161" s="98"/>
      <c r="AM161" s="203" t="b">
        <f>IF(ISBLANK(H161),"",AND(N161&gt;=-1,O161&gt;=-1,P161&gt;=-1,Q161&gt;=-1,R161&gt;=-1,S161&gt;=-1,T161&gt;=-1,U161&gt;=-1,V161&gt;=-1,X161&gt;=-1,Y161&gt;=-1,W161&gt;=-1,Z161&gt;=-1,AA161&gt;=-1,AB161&gt;=-1,AC161&gt;=-1,AD161&gt;=-1,AE161&gt;=-1,AF161&gt;=-1,AG161&gt;=-1,AH161&gt;=-1))</f>
        <v>1</v>
      </c>
    </row>
    <row r="162" spans="1:39" x14ac:dyDescent="0.25">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row>
  </sheetData>
  <sheetProtection sheet="1" selectLockedCells="1"/>
  <autoFilter ref="A7:AH158" xr:uid="{6C578419-599F-47C6-B933-A5DA9125A8F6}"/>
  <mergeCells count="39">
    <mergeCell ref="G1:AH1"/>
    <mergeCell ref="AH3:AH4"/>
    <mergeCell ref="M3:M4"/>
    <mergeCell ref="AG3:AG4"/>
    <mergeCell ref="AF3:AF4"/>
    <mergeCell ref="J3:J4"/>
    <mergeCell ref="U3:X3"/>
    <mergeCell ref="Y3:AA3"/>
    <mergeCell ref="N3:S3"/>
    <mergeCell ref="T3:T4"/>
    <mergeCell ref="AB3:AE3"/>
    <mergeCell ref="K3:K4"/>
    <mergeCell ref="F3:G4"/>
    <mergeCell ref="G142:G148"/>
    <mergeCell ref="B3:B4"/>
    <mergeCell ref="E3:E4"/>
    <mergeCell ref="H3:H4"/>
    <mergeCell ref="G81:G89"/>
    <mergeCell ref="F8:F15"/>
    <mergeCell ref="F16:F20"/>
    <mergeCell ref="F21:F22"/>
    <mergeCell ref="F24:F30"/>
    <mergeCell ref="F31:F34"/>
    <mergeCell ref="F35:F40"/>
    <mergeCell ref="F41:F44"/>
    <mergeCell ref="F45:F46"/>
    <mergeCell ref="F47:F49"/>
    <mergeCell ref="F50:F57"/>
    <mergeCell ref="F113:F114"/>
    <mergeCell ref="F68:F74"/>
    <mergeCell ref="F77:F79"/>
    <mergeCell ref="F81:F89"/>
    <mergeCell ref="F91:F98"/>
    <mergeCell ref="F58:F67"/>
    <mergeCell ref="F117:F140"/>
    <mergeCell ref="F142:F151"/>
    <mergeCell ref="F152:F155"/>
    <mergeCell ref="F100:F102"/>
    <mergeCell ref="F107:F111"/>
  </mergeCells>
  <conditionalFormatting sqref="K8:K22 K24:K75 K77:K79 K81:K89 K91:K98 K100:K102 K104 K106:K114 K117:K157">
    <cfRule type="cellIs" dxfId="96" priority="2" operator="notEqual">
      <formula>0</formula>
    </cfRule>
  </conditionalFormatting>
  <conditionalFormatting sqref="K159:K161">
    <cfRule type="cellIs" dxfId="95" priority="1" operator="notEqual">
      <formula>0</formula>
    </cfRule>
  </conditionalFormatting>
  <conditionalFormatting sqref="AJ3:AJ4">
    <cfRule type="cellIs" dxfId="94" priority="4" stopIfTrue="1" operator="equal">
      <formula>"OK"</formula>
    </cfRule>
    <cfRule type="cellIs" dxfId="93" priority="5" stopIfTrue="1" operator="notEqual">
      <formula>"OK"</formula>
    </cfRule>
  </conditionalFormatting>
  <dataValidations count="1">
    <dataValidation type="decimal" allowBlank="1" showInputMessage="1" showErrorMessage="1" sqref="N105:O105 Q105:AE105 N116:AH116 AC80 M77:AH79 M91:M98 M100:M102 M104:AH104 M106:M112 M113:AH114 M8:AH22 N107:AH112 M117:AH157 M24:AH75 M81:M89 N81:AH102" xr:uid="{687E9D2D-6C98-4643-B713-0FCF3A2D2BA5}">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17" fitToHeight="5" orientation="portrait"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7314-7935-4029-AB2C-921BEA3243AE}">
  <sheetPr>
    <tabColor rgb="FF9F8EB4"/>
    <pageSetUpPr fitToPage="1"/>
  </sheetPr>
  <dimension ref="A1:AJ103"/>
  <sheetViews>
    <sheetView showGridLines="0" tabSelected="1" topLeftCell="B1" zoomScale="144" zoomScaleNormal="100" workbookViewId="0">
      <selection activeCell="V5" sqref="V5"/>
    </sheetView>
  </sheetViews>
  <sheetFormatPr baseColWidth="10" defaultColWidth="10.88671875" defaultRowHeight="13.8" x14ac:dyDescent="0.25"/>
  <cols>
    <col min="1" max="1" width="13.44140625" style="42" hidden="1" customWidth="1"/>
    <col min="2" max="2" width="4.21875" style="34" customWidth="1"/>
    <col min="3" max="3" width="5.44140625" style="38" customWidth="1"/>
    <col min="4" max="4" width="36.88671875" style="34" customWidth="1"/>
    <col min="5" max="5" width="14.109375" style="34" bestFit="1" customWidth="1"/>
    <col min="6" max="9" width="11.77734375" style="34" customWidth="1"/>
    <col min="10" max="10" width="12.77734375" style="34" customWidth="1"/>
    <col min="11" max="20" width="11.77734375" style="34" customWidth="1"/>
    <col min="21" max="21" width="10.88671875" style="34"/>
    <col min="22" max="22" width="19.33203125" style="34" customWidth="1"/>
    <col min="23" max="23" width="10.88671875" style="34" customWidth="1"/>
    <col min="24" max="24" width="0.88671875" style="34" customWidth="1"/>
    <col min="25" max="25" width="12.88671875" style="49" customWidth="1"/>
    <col min="26" max="26" width="0.88671875" style="34" customWidth="1"/>
    <col min="27" max="16384" width="10.88671875" style="34"/>
  </cols>
  <sheetData>
    <row r="1" spans="1:26" ht="14.4" thickBot="1" x14ac:dyDescent="0.3">
      <c r="A1" s="46"/>
      <c r="B1" s="47"/>
      <c r="D1" s="38"/>
      <c r="E1" s="48" t="s">
        <v>293</v>
      </c>
      <c r="F1" s="48" t="s">
        <v>294</v>
      </c>
      <c r="G1" s="48" t="s">
        <v>295</v>
      </c>
      <c r="H1" s="48" t="s">
        <v>296</v>
      </c>
      <c r="I1" s="48" t="s">
        <v>297</v>
      </c>
      <c r="J1" s="48" t="s">
        <v>298</v>
      </c>
      <c r="K1" s="48" t="s">
        <v>299</v>
      </c>
      <c r="L1" s="48" t="s">
        <v>300</v>
      </c>
      <c r="M1" s="48" t="s">
        <v>301</v>
      </c>
      <c r="N1" s="48" t="s">
        <v>302</v>
      </c>
      <c r="O1" s="48" t="s">
        <v>303</v>
      </c>
      <c r="P1" s="48" t="s">
        <v>304</v>
      </c>
      <c r="Q1" s="48" t="s">
        <v>305</v>
      </c>
      <c r="R1" s="48" t="s">
        <v>306</v>
      </c>
      <c r="S1" s="48" t="s">
        <v>307</v>
      </c>
      <c r="T1" s="48" t="s">
        <v>308</v>
      </c>
    </row>
    <row r="2" spans="1:26" ht="21" x14ac:dyDescent="0.25">
      <c r="C2" s="672" t="s">
        <v>669</v>
      </c>
      <c r="D2" s="672"/>
      <c r="E2" s="672"/>
      <c r="F2" s="672"/>
      <c r="G2" s="672"/>
      <c r="H2" s="672"/>
      <c r="I2" s="672"/>
      <c r="J2" s="672"/>
      <c r="K2" s="672"/>
      <c r="L2" s="672"/>
      <c r="M2" s="672"/>
      <c r="N2" s="672"/>
      <c r="O2" s="672"/>
      <c r="P2" s="672"/>
      <c r="Q2" s="672"/>
      <c r="R2" s="672"/>
      <c r="S2" s="672"/>
      <c r="T2" s="672"/>
      <c r="V2" s="431" t="s">
        <v>549</v>
      </c>
      <c r="X2" s="673" t="s">
        <v>548</v>
      </c>
      <c r="Y2" s="674"/>
      <c r="Z2" s="675"/>
    </row>
    <row r="3" spans="1:26" ht="14.4" thickBot="1" x14ac:dyDescent="0.3">
      <c r="C3" s="50"/>
      <c r="D3" s="35"/>
      <c r="E3" s="35"/>
      <c r="F3" s="35"/>
      <c r="G3" s="35"/>
      <c r="H3" s="35"/>
      <c r="I3" s="35"/>
      <c r="J3" s="35"/>
      <c r="K3" s="35"/>
      <c r="L3" s="35"/>
      <c r="M3" s="35"/>
      <c r="N3" s="35"/>
      <c r="O3" s="35"/>
      <c r="P3" s="35"/>
      <c r="Q3" s="35"/>
      <c r="R3" s="35"/>
      <c r="V3" s="430" t="str">
        <f>IF(OR($Y$21="Incomplet",$Y$37="Incomplet",$Y$45="Incomplet",$Y$55="Incomplet",$Y$61="Incomplet"),"Incomplet","OK")</f>
        <v>OK</v>
      </c>
      <c r="X3" s="676"/>
      <c r="Y3" s="677"/>
      <c r="Z3" s="678"/>
    </row>
    <row r="4" spans="1:26" ht="22.8" customHeight="1" thickBot="1" x14ac:dyDescent="0.3">
      <c r="C4" s="671" t="s">
        <v>649</v>
      </c>
      <c r="D4" s="671"/>
      <c r="E4" s="671"/>
      <c r="F4" s="671"/>
      <c r="G4" s="671"/>
      <c r="H4" s="671"/>
      <c r="I4" s="671"/>
      <c r="J4" s="671"/>
      <c r="K4" s="671"/>
      <c r="L4" s="671"/>
      <c r="M4" s="671"/>
      <c r="N4" s="671"/>
      <c r="O4" s="671"/>
      <c r="P4" s="671"/>
      <c r="Q4" s="671"/>
      <c r="R4" s="671"/>
      <c r="S4" s="671"/>
      <c r="T4" s="671"/>
      <c r="V4" s="417" t="s">
        <v>656</v>
      </c>
      <c r="X4" s="51"/>
      <c r="Z4" s="52"/>
    </row>
    <row r="5" spans="1:26" ht="21" x14ac:dyDescent="0.4">
      <c r="D5" s="53"/>
      <c r="E5" s="53"/>
      <c r="F5" s="53"/>
      <c r="G5" s="53"/>
      <c r="H5" s="53"/>
      <c r="I5" s="53"/>
      <c r="J5" s="53"/>
      <c r="K5" s="53"/>
      <c r="L5" s="53"/>
      <c r="M5" s="54"/>
      <c r="N5" s="54"/>
      <c r="O5" s="55"/>
      <c r="P5" s="55"/>
      <c r="Q5" s="55"/>
      <c r="R5" s="56"/>
      <c r="V5" s="418"/>
      <c r="X5" s="51"/>
      <c r="Z5" s="52"/>
    </row>
    <row r="6" spans="1:26" s="58" customFormat="1" ht="41.4" customHeight="1" x14ac:dyDescent="0.4">
      <c r="A6" s="57"/>
      <c r="B6" s="57"/>
      <c r="C6" s="57"/>
      <c r="D6" s="57"/>
      <c r="E6" s="664" t="s">
        <v>311</v>
      </c>
      <c r="F6" s="665"/>
      <c r="G6" s="666"/>
      <c r="H6" s="664" t="s">
        <v>361</v>
      </c>
      <c r="I6" s="665"/>
      <c r="J6" s="666"/>
      <c r="K6" s="664" t="s">
        <v>740</v>
      </c>
      <c r="L6" s="665"/>
      <c r="M6" s="666"/>
      <c r="N6" s="664" t="s">
        <v>124</v>
      </c>
      <c r="O6" s="665"/>
      <c r="P6" s="666"/>
      <c r="T6" s="53"/>
      <c r="V6" s="419"/>
      <c r="W6" s="34"/>
      <c r="X6" s="59"/>
      <c r="Y6" s="60"/>
      <c r="Z6" s="61"/>
    </row>
    <row r="7" spans="1:26" ht="60" customHeight="1" x14ac:dyDescent="0.4">
      <c r="A7" s="18" t="s">
        <v>241</v>
      </c>
      <c r="D7" s="62" t="s">
        <v>675</v>
      </c>
      <c r="E7" s="63" t="s">
        <v>769</v>
      </c>
      <c r="F7" s="64" t="s">
        <v>770</v>
      </c>
      <c r="G7" s="63" t="s">
        <v>771</v>
      </c>
      <c r="H7" s="63" t="s">
        <v>769</v>
      </c>
      <c r="I7" s="64" t="s">
        <v>770</v>
      </c>
      <c r="J7" s="63" t="s">
        <v>771</v>
      </c>
      <c r="K7" s="63" t="s">
        <v>769</v>
      </c>
      <c r="L7" s="64" t="s">
        <v>770</v>
      </c>
      <c r="M7" s="63" t="s">
        <v>771</v>
      </c>
      <c r="N7" s="63" t="s">
        <v>769</v>
      </c>
      <c r="O7" s="64" t="s">
        <v>770</v>
      </c>
      <c r="P7" s="63" t="s">
        <v>771</v>
      </c>
      <c r="T7" s="53"/>
      <c r="V7" s="419"/>
      <c r="X7" s="51"/>
      <c r="Z7" s="52"/>
    </row>
    <row r="8" spans="1:26" ht="21" hidden="1" x14ac:dyDescent="0.4">
      <c r="A8" s="18"/>
      <c r="D8" s="65"/>
      <c r="E8" s="130" t="s">
        <v>622</v>
      </c>
      <c r="F8" s="130" t="s">
        <v>623</v>
      </c>
      <c r="G8" s="130" t="s">
        <v>624</v>
      </c>
      <c r="H8" s="130" t="s">
        <v>625</v>
      </c>
      <c r="I8" s="130" t="s">
        <v>626</v>
      </c>
      <c r="J8" s="130" t="s">
        <v>627</v>
      </c>
      <c r="K8" s="130" t="s">
        <v>629</v>
      </c>
      <c r="L8" s="130" t="s">
        <v>630</v>
      </c>
      <c r="M8" s="130" t="s">
        <v>631</v>
      </c>
      <c r="N8" s="130" t="s">
        <v>633</v>
      </c>
      <c r="O8" s="130" t="s">
        <v>634</v>
      </c>
      <c r="P8" s="130" t="s">
        <v>635</v>
      </c>
      <c r="T8" s="53"/>
      <c r="V8" s="419"/>
      <c r="X8" s="51"/>
      <c r="Z8" s="52"/>
    </row>
    <row r="9" spans="1:26" ht="21" x14ac:dyDescent="0.4">
      <c r="A9" s="67" t="s">
        <v>363</v>
      </c>
      <c r="C9" s="663" t="s">
        <v>229</v>
      </c>
      <c r="D9" s="4" t="s">
        <v>493</v>
      </c>
      <c r="E9" s="132">
        <v>9</v>
      </c>
      <c r="F9" s="132">
        <v>9</v>
      </c>
      <c r="G9" s="132">
        <v>13900</v>
      </c>
      <c r="H9" s="132"/>
      <c r="I9" s="132"/>
      <c r="J9" s="132"/>
      <c r="K9" s="132"/>
      <c r="L9" s="132"/>
      <c r="M9" s="132"/>
      <c r="N9" s="132"/>
      <c r="O9" s="132"/>
      <c r="P9" s="132"/>
      <c r="T9" s="53"/>
      <c r="V9" s="419"/>
      <c r="X9" s="51"/>
      <c r="Z9" s="52"/>
    </row>
    <row r="10" spans="1:26" ht="30.6" x14ac:dyDescent="0.4">
      <c r="A10" s="67" t="s">
        <v>364</v>
      </c>
      <c r="C10" s="663"/>
      <c r="D10" s="4" t="s">
        <v>496</v>
      </c>
      <c r="E10" s="132">
        <v>2</v>
      </c>
      <c r="F10" s="132">
        <v>2</v>
      </c>
      <c r="G10" s="132">
        <v>3290</v>
      </c>
      <c r="H10" s="132"/>
      <c r="I10" s="132"/>
      <c r="J10" s="132"/>
      <c r="K10" s="132"/>
      <c r="L10" s="132"/>
      <c r="M10" s="132"/>
      <c r="N10" s="132"/>
      <c r="O10" s="132"/>
      <c r="P10" s="132"/>
      <c r="T10" s="53"/>
      <c r="V10" s="419"/>
      <c r="X10" s="51"/>
      <c r="Z10" s="52"/>
    </row>
    <row r="11" spans="1:26" ht="21" x14ac:dyDescent="0.4">
      <c r="A11" s="67" t="s">
        <v>247</v>
      </c>
      <c r="C11" s="663"/>
      <c r="D11" s="4" t="s">
        <v>222</v>
      </c>
      <c r="E11" s="132"/>
      <c r="F11" s="132"/>
      <c r="G11" s="132"/>
      <c r="H11" s="132"/>
      <c r="I11" s="132"/>
      <c r="J11" s="132"/>
      <c r="K11" s="132"/>
      <c r="L11" s="132"/>
      <c r="M11" s="132"/>
      <c r="N11" s="132"/>
      <c r="O11" s="132"/>
      <c r="P11" s="132"/>
      <c r="T11" s="53"/>
      <c r="V11" s="419"/>
      <c r="X11" s="51"/>
      <c r="Z11" s="52"/>
    </row>
    <row r="12" spans="1:26" ht="21" x14ac:dyDescent="0.4">
      <c r="A12" s="67" t="s">
        <v>248</v>
      </c>
      <c r="C12" s="663"/>
      <c r="D12" s="128" t="s">
        <v>221</v>
      </c>
      <c r="E12" s="132"/>
      <c r="F12" s="132"/>
      <c r="G12" s="132"/>
      <c r="H12" s="132"/>
      <c r="I12" s="132"/>
      <c r="J12" s="132"/>
      <c r="K12" s="132"/>
      <c r="L12" s="132"/>
      <c r="M12" s="132"/>
      <c r="N12" s="132"/>
      <c r="O12" s="132"/>
      <c r="P12" s="132"/>
      <c r="T12" s="53"/>
      <c r="V12" s="419"/>
      <c r="X12" s="51"/>
      <c r="Z12" s="52"/>
    </row>
    <row r="13" spans="1:26" ht="5.4" customHeight="1" x14ac:dyDescent="0.4">
      <c r="A13" s="67"/>
      <c r="D13" s="128"/>
      <c r="H13" s="119"/>
      <c r="I13" s="119"/>
      <c r="J13" s="119"/>
      <c r="K13" s="119"/>
      <c r="L13" s="119"/>
      <c r="N13" s="119"/>
      <c r="O13" s="119"/>
      <c r="T13" s="53"/>
      <c r="V13" s="419"/>
      <c r="X13" s="51"/>
      <c r="Z13" s="52"/>
    </row>
    <row r="14" spans="1:26" ht="20.399999999999999" customHeight="1" x14ac:dyDescent="0.4">
      <c r="A14" s="67" t="s">
        <v>785</v>
      </c>
      <c r="D14" s="129" t="s">
        <v>786</v>
      </c>
      <c r="E14" s="132"/>
      <c r="F14" s="132"/>
      <c r="G14" s="132"/>
      <c r="H14" s="132"/>
      <c r="I14" s="132"/>
      <c r="J14" s="132"/>
      <c r="K14" s="132"/>
      <c r="L14" s="132"/>
      <c r="M14" s="132"/>
      <c r="N14" s="132"/>
      <c r="O14" s="132"/>
      <c r="P14" s="132"/>
      <c r="T14" s="53"/>
      <c r="V14" s="419"/>
      <c r="X14" s="51"/>
      <c r="Z14" s="52"/>
    </row>
    <row r="15" spans="1:26" ht="5.4" customHeight="1" x14ac:dyDescent="0.4">
      <c r="A15" s="67"/>
      <c r="D15" s="128"/>
      <c r="H15" s="119"/>
      <c r="I15" s="119"/>
      <c r="J15" s="119"/>
      <c r="K15" s="119"/>
      <c r="L15" s="119"/>
      <c r="N15" s="119"/>
      <c r="O15" s="119"/>
      <c r="T15" s="53"/>
      <c r="V15" s="419"/>
      <c r="X15" s="51"/>
      <c r="Z15" s="52"/>
    </row>
    <row r="16" spans="1:26" ht="17.399999999999999" customHeight="1" x14ac:dyDescent="0.4">
      <c r="A16" s="67" t="s">
        <v>116</v>
      </c>
      <c r="D16" s="129" t="s">
        <v>812</v>
      </c>
      <c r="E16" s="132"/>
      <c r="F16" s="132"/>
      <c r="G16" s="132"/>
      <c r="H16" s="132"/>
      <c r="I16" s="132"/>
      <c r="J16" s="132"/>
      <c r="K16" s="132"/>
      <c r="L16" s="132"/>
      <c r="M16" s="132"/>
      <c r="N16" s="132"/>
      <c r="O16" s="132"/>
      <c r="P16" s="132"/>
      <c r="T16" s="53"/>
      <c r="V16" s="419"/>
      <c r="X16" s="51"/>
      <c r="Z16" s="52"/>
    </row>
    <row r="17" spans="1:26" ht="5.4" customHeight="1" x14ac:dyDescent="0.4">
      <c r="A17" s="67"/>
      <c r="D17" s="128"/>
      <c r="H17" s="119"/>
      <c r="I17" s="119"/>
      <c r="J17" s="119"/>
      <c r="K17" s="119"/>
      <c r="L17" s="119"/>
      <c r="N17" s="119"/>
      <c r="O17" s="119"/>
      <c r="T17" s="53"/>
      <c r="V17" s="419"/>
      <c r="X17" s="51"/>
      <c r="Z17" s="52"/>
    </row>
    <row r="18" spans="1:26" ht="17.399999999999999" customHeight="1" x14ac:dyDescent="0.4">
      <c r="A18" s="67" t="s">
        <v>116</v>
      </c>
      <c r="D18" s="129" t="s">
        <v>231</v>
      </c>
      <c r="E18" s="132">
        <v>1</v>
      </c>
      <c r="F18" s="132">
        <v>1</v>
      </c>
      <c r="G18" s="132">
        <v>1720</v>
      </c>
      <c r="H18" s="132"/>
      <c r="I18" s="132"/>
      <c r="J18" s="132"/>
      <c r="K18" s="132"/>
      <c r="L18" s="132"/>
      <c r="M18" s="132"/>
      <c r="N18" s="132"/>
      <c r="O18" s="132"/>
      <c r="P18" s="132"/>
      <c r="T18" s="53"/>
      <c r="V18" s="419"/>
      <c r="X18" s="51"/>
      <c r="Z18" s="52"/>
    </row>
    <row r="19" spans="1:26" ht="5.4" customHeight="1" x14ac:dyDescent="0.4">
      <c r="D19" s="69"/>
      <c r="H19" s="119"/>
      <c r="I19" s="119"/>
      <c r="J19" s="119"/>
      <c r="K19" s="119"/>
      <c r="L19" s="119"/>
      <c r="N19" s="119"/>
      <c r="O19" s="119"/>
      <c r="P19" s="119"/>
      <c r="T19" s="53"/>
      <c r="V19" s="419"/>
      <c r="X19" s="51"/>
      <c r="Z19" s="52"/>
    </row>
    <row r="20" spans="1:26" ht="17.399999999999999" customHeight="1" x14ac:dyDescent="0.4">
      <c r="A20" s="67" t="s">
        <v>117</v>
      </c>
      <c r="D20" s="129" t="s">
        <v>230</v>
      </c>
      <c r="E20" s="132">
        <v>2</v>
      </c>
      <c r="F20" s="132">
        <v>2</v>
      </c>
      <c r="G20" s="132">
        <v>3020</v>
      </c>
      <c r="H20" s="132"/>
      <c r="I20" s="132"/>
      <c r="J20" s="132"/>
      <c r="K20" s="132"/>
      <c r="L20" s="132"/>
      <c r="M20" s="132"/>
      <c r="N20" s="132"/>
      <c r="O20" s="132"/>
      <c r="P20" s="132"/>
      <c r="T20" s="53"/>
      <c r="V20" s="419"/>
      <c r="X20" s="51"/>
      <c r="Z20" s="52"/>
    </row>
    <row r="21" spans="1:26" ht="21" x14ac:dyDescent="0.4">
      <c r="D21" s="70" t="s">
        <v>13</v>
      </c>
      <c r="E21" s="131">
        <f>SUM(E9:E20)</f>
        <v>14</v>
      </c>
      <c r="F21" s="131">
        <v>0</v>
      </c>
      <c r="G21" s="131">
        <f t="shared" ref="G21:P21" si="0">SUM(G9:G20)</f>
        <v>21930</v>
      </c>
      <c r="H21" s="131">
        <f t="shared" si="0"/>
        <v>0</v>
      </c>
      <c r="I21" s="131">
        <f t="shared" si="0"/>
        <v>0</v>
      </c>
      <c r="J21" s="131">
        <f t="shared" si="0"/>
        <v>0</v>
      </c>
      <c r="K21" s="131">
        <f t="shared" si="0"/>
        <v>0</v>
      </c>
      <c r="L21" s="131">
        <f t="shared" si="0"/>
        <v>0</v>
      </c>
      <c r="M21" s="131">
        <f t="shared" si="0"/>
        <v>0</v>
      </c>
      <c r="N21" s="131">
        <f t="shared" si="0"/>
        <v>0</v>
      </c>
      <c r="O21" s="131">
        <f t="shared" si="0"/>
        <v>0</v>
      </c>
      <c r="P21" s="131">
        <f t="shared" si="0"/>
        <v>0</v>
      </c>
      <c r="T21" s="53"/>
      <c r="V21" s="419"/>
      <c r="X21" s="51"/>
      <c r="Y21" s="49" t="str">
        <f>IF(SUM(E21:T21)=0,"Incomplet","OK")</f>
        <v>OK</v>
      </c>
      <c r="Z21" s="52"/>
    </row>
    <row r="22" spans="1:26" ht="14.4" thickBot="1" x14ac:dyDescent="0.3">
      <c r="V22" s="419"/>
      <c r="X22" s="51"/>
      <c r="Z22" s="52"/>
    </row>
    <row r="23" spans="1:26" ht="66.599999999999994" customHeight="1" x14ac:dyDescent="0.25">
      <c r="D23" s="62" t="s">
        <v>764</v>
      </c>
      <c r="E23" s="540" t="s">
        <v>334</v>
      </c>
      <c r="F23" s="548" t="s">
        <v>760</v>
      </c>
      <c r="G23" s="541" t="s">
        <v>759</v>
      </c>
      <c r="H23" s="71" t="s">
        <v>267</v>
      </c>
      <c r="I23" s="71" t="s">
        <v>268</v>
      </c>
      <c r="J23" s="71" t="s">
        <v>362</v>
      </c>
      <c r="V23" s="420"/>
      <c r="X23" s="51"/>
      <c r="Z23" s="52"/>
    </row>
    <row r="24" spans="1:26" hidden="1" x14ac:dyDescent="0.25">
      <c r="D24" s="64"/>
      <c r="E24" s="542" t="s">
        <v>637</v>
      </c>
      <c r="F24" s="549" t="s">
        <v>639</v>
      </c>
      <c r="G24" s="545" t="s">
        <v>638</v>
      </c>
      <c r="H24" s="66" t="s">
        <v>640</v>
      </c>
      <c r="I24" s="66" t="s">
        <v>641</v>
      </c>
      <c r="J24" s="66" t="s">
        <v>642</v>
      </c>
      <c r="V24" s="420"/>
      <c r="X24" s="51"/>
      <c r="Z24" s="52"/>
    </row>
    <row r="25" spans="1:26" ht="20.399999999999999" x14ac:dyDescent="0.25">
      <c r="A25" s="67" t="s">
        <v>572</v>
      </c>
      <c r="C25" s="663" t="s">
        <v>229</v>
      </c>
      <c r="D25" s="2" t="s">
        <v>493</v>
      </c>
      <c r="E25" s="543">
        <f>+F25-SUM(G25:J25)</f>
        <v>0</v>
      </c>
      <c r="F25" s="550">
        <v>14200</v>
      </c>
      <c r="G25" s="546">
        <v>12980</v>
      </c>
      <c r="H25" s="132">
        <v>850</v>
      </c>
      <c r="I25" s="132">
        <v>370</v>
      </c>
      <c r="J25" s="558"/>
      <c r="V25" s="421"/>
      <c r="X25" s="51"/>
      <c r="Z25" s="52"/>
    </row>
    <row r="26" spans="1:26" ht="30.6" x14ac:dyDescent="0.25">
      <c r="A26" s="67" t="s">
        <v>573</v>
      </c>
      <c r="C26" s="663"/>
      <c r="D26" s="2" t="s">
        <v>496</v>
      </c>
      <c r="E26" s="543">
        <f>+F26-SUM(G26:J26)</f>
        <v>0</v>
      </c>
      <c r="F26" s="550">
        <v>3390</v>
      </c>
      <c r="G26" s="546">
        <v>3250</v>
      </c>
      <c r="H26" s="132">
        <v>140</v>
      </c>
      <c r="I26" s="132"/>
      <c r="J26" s="558"/>
      <c r="V26" s="421"/>
      <c r="X26" s="51"/>
      <c r="Z26" s="52"/>
    </row>
    <row r="27" spans="1:26" x14ac:dyDescent="0.25">
      <c r="A27" s="67" t="s">
        <v>324</v>
      </c>
      <c r="C27" s="663"/>
      <c r="D27" s="2" t="s">
        <v>222</v>
      </c>
      <c r="E27" s="543">
        <f t="shared" ref="E27:E28" si="1">+F27-SUM(G27:J27)</f>
        <v>0</v>
      </c>
      <c r="F27" s="550"/>
      <c r="G27" s="546"/>
      <c r="H27" s="132"/>
      <c r="I27" s="132"/>
      <c r="J27" s="558"/>
      <c r="V27" s="419"/>
      <c r="X27" s="51"/>
      <c r="Z27" s="52"/>
    </row>
    <row r="28" spans="1:26" x14ac:dyDescent="0.25">
      <c r="A28" s="67" t="s">
        <v>325</v>
      </c>
      <c r="C28" s="663"/>
      <c r="D28" s="68" t="s">
        <v>221</v>
      </c>
      <c r="E28" s="543">
        <f t="shared" si="1"/>
        <v>0</v>
      </c>
      <c r="F28" s="550"/>
      <c r="G28" s="546"/>
      <c r="H28" s="132"/>
      <c r="I28" s="132"/>
      <c r="J28" s="558"/>
      <c r="V28" s="421"/>
      <c r="X28" s="51"/>
      <c r="Z28" s="52"/>
    </row>
    <row r="29" spans="1:26" ht="5.4" customHeight="1" x14ac:dyDescent="0.4">
      <c r="D29" s="69"/>
      <c r="H29" s="119"/>
      <c r="I29" s="119"/>
      <c r="J29" s="119"/>
      <c r="K29" s="119"/>
      <c r="L29" s="119"/>
      <c r="N29" s="119"/>
      <c r="O29" s="119"/>
      <c r="P29" s="119"/>
      <c r="T29" s="53"/>
      <c r="V29" s="419"/>
      <c r="X29" s="51"/>
      <c r="Z29" s="52"/>
    </row>
    <row r="30" spans="1:26" ht="20.399999999999999" x14ac:dyDescent="0.25">
      <c r="A30" s="67" t="s">
        <v>787</v>
      </c>
      <c r="D30" s="129" t="s">
        <v>786</v>
      </c>
      <c r="E30" s="543">
        <f>+F30-SUM(G30:J30)</f>
        <v>0</v>
      </c>
      <c r="F30" s="550"/>
      <c r="G30" s="546"/>
      <c r="H30" s="132"/>
      <c r="I30" s="132"/>
      <c r="J30" s="558"/>
      <c r="V30" s="420"/>
      <c r="X30" s="51"/>
      <c r="Z30" s="52"/>
    </row>
    <row r="31" spans="1:26" ht="5.4" customHeight="1" x14ac:dyDescent="0.4">
      <c r="D31" s="69"/>
      <c r="H31" s="119"/>
      <c r="I31" s="119"/>
      <c r="J31" s="119"/>
      <c r="K31" s="119"/>
      <c r="L31" s="119"/>
      <c r="N31" s="119"/>
      <c r="O31" s="119"/>
      <c r="P31" s="119"/>
      <c r="T31" s="53"/>
      <c r="V31" s="419"/>
      <c r="X31" s="51"/>
      <c r="Z31" s="52"/>
    </row>
    <row r="32" spans="1:26" x14ac:dyDescent="0.25">
      <c r="A32" s="67" t="s">
        <v>326</v>
      </c>
      <c r="D32" s="129" t="s">
        <v>812</v>
      </c>
      <c r="E32" s="543">
        <f>+F32-SUM(G32:J32)</f>
        <v>0</v>
      </c>
      <c r="F32" s="550"/>
      <c r="G32" s="546"/>
      <c r="H32" s="132"/>
      <c r="I32" s="132"/>
      <c r="J32" s="558"/>
      <c r="V32" s="420"/>
      <c r="X32" s="51"/>
      <c r="Z32" s="52"/>
    </row>
    <row r="33" spans="1:36" ht="5.4" customHeight="1" x14ac:dyDescent="0.4">
      <c r="D33" s="69"/>
      <c r="H33" s="119"/>
      <c r="I33" s="119"/>
      <c r="J33" s="119"/>
      <c r="K33" s="119"/>
      <c r="L33" s="119"/>
      <c r="N33" s="119"/>
      <c r="O33" s="119"/>
      <c r="P33" s="119"/>
      <c r="T33" s="53"/>
      <c r="V33" s="419"/>
      <c r="X33" s="51"/>
      <c r="Z33" s="52"/>
    </row>
    <row r="34" spans="1:36" x14ac:dyDescent="0.25">
      <c r="A34" s="67" t="s">
        <v>326</v>
      </c>
      <c r="D34" s="69" t="s">
        <v>231</v>
      </c>
      <c r="E34" s="543">
        <f>+F34-SUM(G34:J34)</f>
        <v>0</v>
      </c>
      <c r="F34" s="550">
        <v>1820</v>
      </c>
      <c r="G34" s="546">
        <v>1700</v>
      </c>
      <c r="H34" s="132">
        <v>120</v>
      </c>
      <c r="I34" s="132"/>
      <c r="J34" s="558"/>
      <c r="V34" s="420"/>
      <c r="X34" s="51"/>
      <c r="Z34" s="52"/>
    </row>
    <row r="35" spans="1:36" ht="5.4" customHeight="1" x14ac:dyDescent="0.4">
      <c r="D35" s="69"/>
      <c r="H35" s="119"/>
      <c r="I35" s="119"/>
      <c r="J35" s="119"/>
      <c r="K35" s="119"/>
      <c r="L35" s="119"/>
      <c r="N35" s="119"/>
      <c r="O35" s="119"/>
      <c r="P35" s="119"/>
      <c r="T35" s="53"/>
      <c r="V35" s="419"/>
      <c r="X35" s="51"/>
      <c r="Z35" s="52"/>
    </row>
    <row r="36" spans="1:36" x14ac:dyDescent="0.25">
      <c r="A36" s="67" t="s">
        <v>327</v>
      </c>
      <c r="D36" s="69" t="s">
        <v>230</v>
      </c>
      <c r="E36" s="543">
        <f>+F36-SUM(G36:J36)</f>
        <v>0</v>
      </c>
      <c r="F36" s="550">
        <v>3276</v>
      </c>
      <c r="G36" s="546">
        <v>3000</v>
      </c>
      <c r="H36" s="132">
        <v>276</v>
      </c>
      <c r="I36" s="132"/>
      <c r="J36" s="558"/>
      <c r="V36" s="419"/>
      <c r="X36" s="51"/>
      <c r="Z36" s="52"/>
    </row>
    <row r="37" spans="1:36" ht="14.4" thickBot="1" x14ac:dyDescent="0.3">
      <c r="D37" s="70" t="s">
        <v>13</v>
      </c>
      <c r="E37" s="544">
        <f t="shared" ref="E37:J37" si="2">SUM(E25:E36)</f>
        <v>0</v>
      </c>
      <c r="F37" s="551">
        <f t="shared" si="2"/>
        <v>22686</v>
      </c>
      <c r="G37" s="547">
        <f t="shared" si="2"/>
        <v>20930</v>
      </c>
      <c r="H37" s="120">
        <f t="shared" si="2"/>
        <v>1386</v>
      </c>
      <c r="I37" s="120">
        <f t="shared" si="2"/>
        <v>370</v>
      </c>
      <c r="J37" s="120">
        <f t="shared" si="2"/>
        <v>0</v>
      </c>
      <c r="V37" s="419"/>
      <c r="X37" s="51"/>
      <c r="Y37" s="49" t="str">
        <f>IF(SUM(E37:J37)=0,"Incomplet","OK")</f>
        <v>OK</v>
      </c>
      <c r="Z37" s="52"/>
    </row>
    <row r="38" spans="1:36" x14ac:dyDescent="0.25">
      <c r="C38" s="72"/>
      <c r="D38" s="35"/>
      <c r="E38" s="35"/>
      <c r="F38" s="35"/>
      <c r="G38" s="35"/>
      <c r="H38" s="35"/>
      <c r="I38" s="35"/>
      <c r="J38" s="35"/>
      <c r="K38" s="35"/>
      <c r="L38" s="35"/>
      <c r="M38" s="35"/>
      <c r="N38" s="35"/>
      <c r="O38" s="35"/>
      <c r="P38" s="35"/>
      <c r="Q38" s="35"/>
      <c r="R38" s="35"/>
      <c r="V38" s="419"/>
      <c r="X38" s="51"/>
      <c r="Z38" s="52"/>
    </row>
    <row r="39" spans="1:36" ht="15" customHeight="1" x14ac:dyDescent="0.25">
      <c r="C39" s="671" t="s">
        <v>309</v>
      </c>
      <c r="D39" s="671"/>
      <c r="E39" s="671"/>
      <c r="F39" s="671"/>
      <c r="G39" s="671"/>
      <c r="H39" s="671"/>
      <c r="I39" s="671"/>
      <c r="J39" s="671"/>
      <c r="K39" s="671"/>
      <c r="L39" s="671"/>
      <c r="M39" s="671"/>
      <c r="N39" s="671"/>
      <c r="O39" s="671"/>
      <c r="P39" s="671"/>
      <c r="Q39" s="671"/>
      <c r="R39" s="671"/>
      <c r="S39" s="671"/>
      <c r="T39" s="671"/>
      <c r="V39" s="419"/>
      <c r="X39" s="51"/>
      <c r="Z39" s="52"/>
    </row>
    <row r="40" spans="1:36" x14ac:dyDescent="0.25">
      <c r="C40" s="72"/>
      <c r="D40" s="35"/>
      <c r="E40" s="35"/>
      <c r="F40" s="35"/>
      <c r="G40" s="35"/>
      <c r="H40" s="35"/>
      <c r="I40" s="35"/>
      <c r="J40" s="35"/>
      <c r="K40" s="35"/>
      <c r="L40" s="35"/>
      <c r="M40" s="35"/>
      <c r="N40" s="35"/>
      <c r="O40" s="35"/>
      <c r="P40" s="35"/>
      <c r="Q40" s="35"/>
      <c r="R40" s="35"/>
      <c r="V40" s="419"/>
      <c r="X40" s="51"/>
      <c r="Z40" s="52"/>
    </row>
    <row r="41" spans="1:36" x14ac:dyDescent="0.25">
      <c r="A41" s="42" t="s">
        <v>555</v>
      </c>
      <c r="D41" s="71" t="s">
        <v>289</v>
      </c>
      <c r="E41" s="71">
        <v>2025</v>
      </c>
      <c r="V41" s="419"/>
      <c r="X41" s="51"/>
      <c r="Z41" s="52"/>
    </row>
    <row r="42" spans="1:36" hidden="1" x14ac:dyDescent="0.25">
      <c r="D42" s="64"/>
      <c r="E42" s="66" t="s">
        <v>643</v>
      </c>
      <c r="V42" s="419"/>
      <c r="X42" s="51"/>
      <c r="Z42" s="52"/>
    </row>
    <row r="43" spans="1:36" x14ac:dyDescent="0.25">
      <c r="A43" s="67" t="s">
        <v>314</v>
      </c>
      <c r="D43" s="68" t="s">
        <v>213</v>
      </c>
      <c r="E43" s="133">
        <v>0.05</v>
      </c>
      <c r="V43" s="419"/>
      <c r="X43" s="51"/>
      <c r="Z43" s="52"/>
    </row>
    <row r="44" spans="1:36" x14ac:dyDescent="0.25">
      <c r="A44" s="67" t="s">
        <v>315</v>
      </c>
      <c r="D44" s="68" t="s">
        <v>214</v>
      </c>
      <c r="E44" s="133">
        <v>0.03</v>
      </c>
      <c r="V44" s="419"/>
      <c r="X44" s="51"/>
      <c r="Z44" s="52"/>
    </row>
    <row r="45" spans="1:36" x14ac:dyDescent="0.25">
      <c r="A45" s="67" t="s">
        <v>316</v>
      </c>
      <c r="D45" s="68" t="s">
        <v>215</v>
      </c>
      <c r="E45" s="133">
        <v>0</v>
      </c>
      <c r="V45" s="419"/>
      <c r="X45" s="51"/>
      <c r="Y45" s="49" t="str">
        <f>IF(SUM(E43:E45)=0,"Incomplet","OK")</f>
        <v>OK</v>
      </c>
      <c r="Z45" s="52"/>
    </row>
    <row r="46" spans="1:36" x14ac:dyDescent="0.25">
      <c r="V46" s="419"/>
      <c r="X46" s="51"/>
      <c r="Z46" s="52"/>
    </row>
    <row r="47" spans="1:36" ht="68.55" customHeight="1" x14ac:dyDescent="0.25">
      <c r="C47" s="73"/>
      <c r="D47" s="71" t="s">
        <v>678</v>
      </c>
      <c r="E47" s="71" t="s">
        <v>291</v>
      </c>
      <c r="F47" s="71" t="s">
        <v>216</v>
      </c>
      <c r="G47" s="71" t="s">
        <v>269</v>
      </c>
      <c r="V47" s="419"/>
      <c r="X47" s="51"/>
      <c r="Z47" s="52"/>
      <c r="AD47" s="33"/>
      <c r="AE47" s="33"/>
      <c r="AF47" s="33"/>
      <c r="AG47" s="33"/>
      <c r="AH47" s="33"/>
      <c r="AI47" s="33"/>
      <c r="AJ47" s="37"/>
    </row>
    <row r="48" spans="1:36" ht="68.55" hidden="1" customHeight="1" x14ac:dyDescent="0.25">
      <c r="C48" s="73"/>
      <c r="D48" s="64"/>
      <c r="E48" s="66" t="s">
        <v>644</v>
      </c>
      <c r="F48" s="66" t="s">
        <v>645</v>
      </c>
      <c r="G48" s="66" t="s">
        <v>646</v>
      </c>
      <c r="V48" s="419"/>
      <c r="X48" s="51"/>
      <c r="Z48" s="52"/>
      <c r="AD48" s="33"/>
      <c r="AE48" s="33"/>
      <c r="AF48" s="33"/>
      <c r="AG48" s="33"/>
      <c r="AH48" s="33"/>
      <c r="AI48" s="33"/>
      <c r="AJ48" s="37"/>
    </row>
    <row r="49" spans="1:36" x14ac:dyDescent="0.25">
      <c r="A49" s="67" t="s">
        <v>317</v>
      </c>
      <c r="C49" s="73"/>
      <c r="D49" s="68" t="s">
        <v>279</v>
      </c>
      <c r="E49" s="559">
        <v>22366</v>
      </c>
      <c r="F49" s="560">
        <v>0</v>
      </c>
      <c r="G49" s="560">
        <v>0</v>
      </c>
      <c r="V49" s="419"/>
      <c r="X49" s="51"/>
      <c r="Z49" s="52"/>
      <c r="AD49" s="33"/>
      <c r="AE49" s="33"/>
      <c r="AF49" s="33"/>
      <c r="AG49" s="33"/>
      <c r="AH49" s="33"/>
      <c r="AI49" s="33"/>
      <c r="AJ49" s="37"/>
    </row>
    <row r="50" spans="1:36" x14ac:dyDescent="0.25">
      <c r="A50" s="67" t="s">
        <v>318</v>
      </c>
      <c r="C50" s="73"/>
      <c r="D50" s="68" t="s">
        <v>280</v>
      </c>
      <c r="E50" s="559">
        <v>0</v>
      </c>
      <c r="F50" s="560">
        <v>0</v>
      </c>
      <c r="G50" s="560">
        <v>0</v>
      </c>
      <c r="V50" s="419"/>
      <c r="X50" s="51"/>
      <c r="Z50" s="52"/>
      <c r="AD50" s="33"/>
      <c r="AE50" s="33"/>
      <c r="AF50" s="33"/>
      <c r="AG50" s="33"/>
      <c r="AH50" s="33"/>
      <c r="AI50" s="33"/>
      <c r="AJ50" s="37"/>
    </row>
    <row r="51" spans="1:36" x14ac:dyDescent="0.25">
      <c r="A51" s="67" t="s">
        <v>319</v>
      </c>
      <c r="C51" s="73"/>
      <c r="D51" s="68" t="s">
        <v>281</v>
      </c>
      <c r="E51" s="559">
        <v>320</v>
      </c>
      <c r="F51" s="560">
        <v>0.25</v>
      </c>
      <c r="G51" s="560">
        <v>0</v>
      </c>
      <c r="V51" s="419"/>
      <c r="X51" s="51"/>
      <c r="Z51" s="52"/>
      <c r="AD51" s="33"/>
      <c r="AE51" s="33"/>
      <c r="AF51" s="33"/>
      <c r="AG51" s="33"/>
      <c r="AH51" s="33"/>
      <c r="AI51" s="33"/>
      <c r="AJ51" s="37"/>
    </row>
    <row r="52" spans="1:36" x14ac:dyDescent="0.25">
      <c r="A52" s="67" t="s">
        <v>320</v>
      </c>
      <c r="C52" s="73"/>
      <c r="D52" s="68" t="s">
        <v>282</v>
      </c>
      <c r="E52" s="559">
        <v>0</v>
      </c>
      <c r="F52" s="560">
        <v>0</v>
      </c>
      <c r="G52" s="560">
        <v>0</v>
      </c>
      <c r="V52" s="419"/>
      <c r="X52" s="51"/>
      <c r="Z52" s="52"/>
      <c r="AD52" s="33"/>
      <c r="AE52" s="33"/>
      <c r="AF52" s="33"/>
      <c r="AG52" s="33"/>
      <c r="AH52" s="33"/>
      <c r="AI52" s="33"/>
      <c r="AJ52" s="37"/>
    </row>
    <row r="53" spans="1:36" x14ac:dyDescent="0.25">
      <c r="A53" s="67" t="s">
        <v>321</v>
      </c>
      <c r="C53" s="73"/>
      <c r="D53" s="68" t="s">
        <v>283</v>
      </c>
      <c r="E53" s="559">
        <v>0</v>
      </c>
      <c r="F53" s="560">
        <v>0</v>
      </c>
      <c r="G53" s="560">
        <v>0</v>
      </c>
      <c r="V53" s="419"/>
      <c r="X53" s="51"/>
      <c r="Z53" s="52"/>
      <c r="AD53" s="33"/>
      <c r="AE53" s="33"/>
      <c r="AF53" s="33"/>
      <c r="AG53" s="33"/>
      <c r="AH53" s="33"/>
      <c r="AI53" s="33"/>
      <c r="AJ53" s="37"/>
    </row>
    <row r="54" spans="1:36" x14ac:dyDescent="0.25">
      <c r="A54" s="67" t="s">
        <v>323</v>
      </c>
      <c r="C54" s="73"/>
      <c r="D54" s="68" t="s">
        <v>322</v>
      </c>
      <c r="E54" s="559">
        <v>0</v>
      </c>
      <c r="F54" s="560">
        <v>0</v>
      </c>
      <c r="G54" s="560">
        <v>0</v>
      </c>
      <c r="V54" s="419"/>
      <c r="X54" s="51"/>
      <c r="Z54" s="52"/>
      <c r="AD54" s="33"/>
      <c r="AE54" s="33"/>
      <c r="AF54" s="33"/>
      <c r="AG54" s="33"/>
      <c r="AH54" s="33"/>
      <c r="AI54" s="33"/>
      <c r="AJ54" s="37"/>
    </row>
    <row r="55" spans="1:36" x14ac:dyDescent="0.25">
      <c r="A55" s="67"/>
      <c r="C55" s="73"/>
      <c r="D55" s="70" t="s">
        <v>285</v>
      </c>
      <c r="E55" s="120">
        <f>SUM(E49:E54)</f>
        <v>22686</v>
      </c>
      <c r="F55" s="127"/>
      <c r="G55" s="127"/>
      <c r="V55" s="419"/>
      <c r="X55" s="51"/>
      <c r="Y55" s="49" t="str">
        <f>IF(SUM(E55:G55)=0,"Incomplet","OK")</f>
        <v>OK</v>
      </c>
      <c r="Z55" s="52"/>
      <c r="AD55" s="33"/>
      <c r="AE55" s="33"/>
      <c r="AF55" s="33"/>
      <c r="AG55" s="33"/>
      <c r="AH55" s="33"/>
      <c r="AI55" s="33"/>
      <c r="AJ55" s="37"/>
    </row>
    <row r="56" spans="1:36" x14ac:dyDescent="0.25">
      <c r="C56" s="73"/>
      <c r="D56" s="68" t="s">
        <v>762</v>
      </c>
      <c r="E56" s="176">
        <f>F37</f>
        <v>22686</v>
      </c>
      <c r="G56" s="74"/>
      <c r="V56" s="419"/>
      <c r="X56" s="51"/>
      <c r="Z56" s="52"/>
      <c r="AD56" s="33"/>
      <c r="AE56" s="33"/>
      <c r="AF56" s="33"/>
      <c r="AG56" s="36"/>
      <c r="AH56" s="36"/>
      <c r="AI56" s="36"/>
      <c r="AJ56" s="75"/>
    </row>
    <row r="57" spans="1:36" x14ac:dyDescent="0.25">
      <c r="C57" s="73"/>
      <c r="D57" s="71" t="s">
        <v>292</v>
      </c>
      <c r="E57" s="125">
        <f>+E55-E56</f>
        <v>0</v>
      </c>
      <c r="G57" s="74"/>
      <c r="V57" s="419"/>
      <c r="X57" s="51"/>
      <c r="Z57" s="52"/>
      <c r="AD57" s="33"/>
      <c r="AE57" s="33"/>
      <c r="AF57" s="33"/>
      <c r="AG57" s="36"/>
      <c r="AH57" s="36"/>
      <c r="AI57" s="36"/>
      <c r="AJ57" s="75"/>
    </row>
    <row r="58" spans="1:36" x14ac:dyDescent="0.25">
      <c r="C58" s="73"/>
      <c r="D58" s="76"/>
      <c r="E58" s="74"/>
      <c r="F58" s="74"/>
      <c r="G58" s="74"/>
      <c r="J58" s="74"/>
      <c r="K58" s="74"/>
      <c r="L58" s="74"/>
      <c r="M58" s="74"/>
      <c r="N58" s="74"/>
      <c r="O58" s="74"/>
      <c r="P58" s="74"/>
      <c r="Q58" s="74"/>
      <c r="R58" s="74"/>
      <c r="S58" s="74"/>
      <c r="T58" s="74"/>
      <c r="V58" s="419"/>
      <c r="X58" s="51"/>
      <c r="Z58" s="52"/>
      <c r="AD58" s="33"/>
      <c r="AE58" s="33"/>
      <c r="AF58" s="33"/>
      <c r="AG58" s="36"/>
      <c r="AH58" s="36"/>
      <c r="AI58" s="36"/>
      <c r="AJ58" s="75"/>
    </row>
    <row r="59" spans="1:36" x14ac:dyDescent="0.25">
      <c r="C59" s="73"/>
      <c r="D59" s="77"/>
      <c r="E59" s="78">
        <v>2025</v>
      </c>
      <c r="F59" s="74"/>
      <c r="G59" s="74"/>
      <c r="H59" s="74"/>
      <c r="I59" s="74"/>
      <c r="J59" s="74"/>
      <c r="K59" s="74"/>
      <c r="L59" s="74"/>
      <c r="M59" s="74"/>
      <c r="N59" s="74"/>
      <c r="O59" s="74"/>
      <c r="P59" s="74"/>
      <c r="Q59" s="74"/>
      <c r="R59" s="74"/>
      <c r="S59" s="74"/>
      <c r="T59" s="74"/>
      <c r="V59" s="419"/>
      <c r="X59" s="51"/>
      <c r="Z59" s="52"/>
      <c r="AD59" s="33"/>
      <c r="AE59" s="33"/>
      <c r="AF59" s="33"/>
      <c r="AG59" s="36"/>
      <c r="AH59" s="36"/>
      <c r="AI59" s="36"/>
      <c r="AJ59" s="75"/>
    </row>
    <row r="60" spans="1:36" hidden="1" x14ac:dyDescent="0.25">
      <c r="C60" s="73"/>
      <c r="D60" s="77"/>
      <c r="E60" s="66" t="s">
        <v>647</v>
      </c>
      <c r="F60" s="74"/>
      <c r="G60" s="74"/>
      <c r="H60" s="74"/>
      <c r="I60" s="74"/>
      <c r="J60" s="74"/>
      <c r="K60" s="74"/>
      <c r="L60" s="74"/>
      <c r="M60" s="74"/>
      <c r="N60" s="74"/>
      <c r="O60" s="74"/>
      <c r="P60" s="74"/>
      <c r="Q60" s="74"/>
      <c r="R60" s="74"/>
      <c r="S60" s="74"/>
      <c r="T60" s="74"/>
      <c r="V60" s="419"/>
      <c r="X60" s="51"/>
      <c r="Z60" s="52"/>
      <c r="AD60" s="33"/>
      <c r="AE60" s="33"/>
      <c r="AF60" s="33"/>
      <c r="AG60" s="36"/>
      <c r="AH60" s="36"/>
      <c r="AI60" s="36"/>
      <c r="AJ60" s="75"/>
    </row>
    <row r="61" spans="1:36" ht="16.95" customHeight="1" x14ac:dyDescent="0.25">
      <c r="A61" s="67" t="s">
        <v>328</v>
      </c>
      <c r="B61" s="79"/>
      <c r="C61" s="73"/>
      <c r="D61" s="80" t="s">
        <v>284</v>
      </c>
      <c r="E61" s="561">
        <v>0.91666666666666696</v>
      </c>
      <c r="F61" s="74"/>
      <c r="H61" s="74"/>
      <c r="I61" s="74"/>
      <c r="V61" s="422"/>
      <c r="X61" s="51"/>
      <c r="Y61" s="49" t="str">
        <f>IF(AND(COUNTBLANK(E61:E62)=0,E61&lt;&gt;E62),"OK","Incomplet")</f>
        <v>OK</v>
      </c>
      <c r="Z61" s="52"/>
      <c r="AD61" s="33"/>
      <c r="AE61" s="33"/>
      <c r="AF61" s="33"/>
      <c r="AG61" s="33"/>
      <c r="AH61" s="33"/>
      <c r="AI61" s="33"/>
      <c r="AJ61" s="37"/>
    </row>
    <row r="62" spans="1:36" ht="16.95" customHeight="1" x14ac:dyDescent="0.25">
      <c r="A62" s="67" t="s">
        <v>329</v>
      </c>
      <c r="B62" s="79"/>
      <c r="C62" s="73"/>
      <c r="D62" s="68" t="s">
        <v>359</v>
      </c>
      <c r="E62" s="561">
        <v>0.25</v>
      </c>
      <c r="F62" s="74"/>
      <c r="G62" s="41"/>
      <c r="H62" s="41"/>
      <c r="I62" s="74"/>
      <c r="V62" s="419"/>
      <c r="X62" s="51"/>
      <c r="Z62" s="52"/>
      <c r="AD62" s="33"/>
      <c r="AE62" s="33"/>
      <c r="AF62" s="33"/>
      <c r="AG62" s="33"/>
      <c r="AH62" s="33"/>
      <c r="AI62" s="33"/>
      <c r="AJ62" s="37"/>
    </row>
    <row r="63" spans="1:36" s="81" customFormat="1" ht="16.95" customHeight="1" x14ac:dyDescent="0.25">
      <c r="A63" s="81" t="s">
        <v>554</v>
      </c>
      <c r="V63" s="419"/>
      <c r="X63" s="82"/>
      <c r="Y63" s="83"/>
      <c r="Z63" s="84"/>
    </row>
    <row r="64" spans="1:36" x14ac:dyDescent="0.25">
      <c r="A64" s="67" t="s">
        <v>554</v>
      </c>
      <c r="B64" s="79"/>
      <c r="C64" s="73"/>
      <c r="V64" s="419"/>
      <c r="X64" s="51"/>
      <c r="Z64" s="52"/>
    </row>
    <row r="65" spans="1:26" ht="15" customHeight="1" x14ac:dyDescent="0.25">
      <c r="A65" s="42" t="s">
        <v>554</v>
      </c>
      <c r="C65" s="671" t="s">
        <v>310</v>
      </c>
      <c r="D65" s="671"/>
      <c r="E65" s="671"/>
      <c r="F65" s="671"/>
      <c r="G65" s="671"/>
      <c r="H65" s="671"/>
      <c r="I65" s="671"/>
      <c r="J65" s="671"/>
      <c r="K65" s="671"/>
      <c r="L65" s="671"/>
      <c r="M65" s="671"/>
      <c r="N65" s="671"/>
      <c r="O65" s="671"/>
      <c r="P65" s="671"/>
      <c r="Q65" s="671"/>
      <c r="R65" s="671"/>
      <c r="S65" s="671"/>
      <c r="T65" s="671"/>
      <c r="V65" s="419"/>
      <c r="X65" s="51"/>
      <c r="Z65" s="52"/>
    </row>
    <row r="66" spans="1:26" x14ac:dyDescent="0.25">
      <c r="A66" s="42" t="s">
        <v>554</v>
      </c>
      <c r="C66" s="73"/>
      <c r="V66" s="419"/>
      <c r="X66" s="51"/>
      <c r="Z66" s="52"/>
    </row>
    <row r="67" spans="1:26" ht="33" customHeight="1" x14ac:dyDescent="0.25">
      <c r="A67" s="42" t="s">
        <v>554</v>
      </c>
      <c r="D67" s="38"/>
      <c r="E67" s="667" t="s">
        <v>311</v>
      </c>
      <c r="F67" s="667"/>
      <c r="G67" s="667"/>
      <c r="H67" s="667" t="s">
        <v>360</v>
      </c>
      <c r="I67" s="667"/>
      <c r="J67" s="667"/>
      <c r="K67" s="667" t="s">
        <v>740</v>
      </c>
      <c r="L67" s="667"/>
      <c r="M67" s="667"/>
      <c r="N67" s="667" t="s">
        <v>124</v>
      </c>
      <c r="O67" s="667"/>
      <c r="P67" s="667"/>
      <c r="V67" s="419"/>
      <c r="X67" s="51"/>
      <c r="Z67" s="52"/>
    </row>
    <row r="68" spans="1:26" ht="40.950000000000003" customHeight="1" thickBot="1" x14ac:dyDescent="0.3">
      <c r="A68" s="42" t="s">
        <v>554</v>
      </c>
      <c r="D68" s="71" t="s">
        <v>754</v>
      </c>
      <c r="E68" s="71" t="s">
        <v>149</v>
      </c>
      <c r="F68" s="71" t="s">
        <v>366</v>
      </c>
      <c r="G68" s="71" t="s">
        <v>365</v>
      </c>
      <c r="H68" s="71" t="s">
        <v>149</v>
      </c>
      <c r="I68" s="71" t="s">
        <v>366</v>
      </c>
      <c r="J68" s="71" t="s">
        <v>365</v>
      </c>
      <c r="K68" s="71" t="s">
        <v>149</v>
      </c>
      <c r="L68" s="71" t="s">
        <v>366</v>
      </c>
      <c r="M68" s="71" t="s">
        <v>365</v>
      </c>
      <c r="N68" s="71" t="s">
        <v>149</v>
      </c>
      <c r="O68" s="71" t="s">
        <v>366</v>
      </c>
      <c r="P68" s="71" t="s">
        <v>365</v>
      </c>
      <c r="V68" s="419"/>
      <c r="X68" s="51"/>
      <c r="Z68" s="52"/>
    </row>
    <row r="69" spans="1:26" ht="40.950000000000003" hidden="1" customHeight="1" thickBot="1" x14ac:dyDescent="0.3">
      <c r="D69" s="85"/>
      <c r="E69" s="86" t="s">
        <v>610</v>
      </c>
      <c r="F69" s="86" t="s">
        <v>611</v>
      </c>
      <c r="G69" s="86" t="s">
        <v>612</v>
      </c>
      <c r="H69" s="86" t="s">
        <v>613</v>
      </c>
      <c r="I69" s="86" t="s">
        <v>614</v>
      </c>
      <c r="J69" s="86" t="s">
        <v>615</v>
      </c>
      <c r="K69" s="86" t="s">
        <v>616</v>
      </c>
      <c r="L69" s="86" t="s">
        <v>617</v>
      </c>
      <c r="M69" s="86" t="s">
        <v>618</v>
      </c>
      <c r="N69" s="86" t="s">
        <v>619</v>
      </c>
      <c r="O69" s="86" t="s">
        <v>620</v>
      </c>
      <c r="P69" s="86" t="s">
        <v>621</v>
      </c>
      <c r="V69" s="419"/>
      <c r="X69" s="51"/>
      <c r="Z69" s="52"/>
    </row>
    <row r="70" spans="1:26" ht="14.4" thickBot="1" x14ac:dyDescent="0.3">
      <c r="A70" s="42" t="s">
        <v>554</v>
      </c>
      <c r="D70" s="87"/>
      <c r="E70" s="88" t="s">
        <v>236</v>
      </c>
      <c r="F70" s="89" t="s">
        <v>237</v>
      </c>
      <c r="G70" s="90" t="s">
        <v>238</v>
      </c>
      <c r="H70" s="89" t="s">
        <v>236</v>
      </c>
      <c r="I70" s="89" t="s">
        <v>237</v>
      </c>
      <c r="J70" s="90" t="s">
        <v>238</v>
      </c>
      <c r="K70" s="89" t="s">
        <v>236</v>
      </c>
      <c r="L70" s="89" t="s">
        <v>237</v>
      </c>
      <c r="M70" s="90" t="s">
        <v>238</v>
      </c>
      <c r="N70" s="89" t="s">
        <v>236</v>
      </c>
      <c r="O70" s="89" t="s">
        <v>237</v>
      </c>
      <c r="P70" s="90" t="s">
        <v>238</v>
      </c>
      <c r="V70" s="419"/>
      <c r="X70" s="51"/>
      <c r="Z70" s="52"/>
    </row>
    <row r="71" spans="1:26" ht="29.4" customHeight="1" x14ac:dyDescent="0.25">
      <c r="A71" s="39" t="s">
        <v>424</v>
      </c>
      <c r="C71" s="663" t="s">
        <v>229</v>
      </c>
      <c r="D71" s="2" t="s">
        <v>493</v>
      </c>
      <c r="E71" s="115">
        <f>SUM('2. PC- Ch'!$H$104,'2. PC- Ch'!$H$113,'2. PC- Ch'!$H$91)</f>
        <v>315000</v>
      </c>
      <c r="F71" s="115">
        <f>F9</f>
        <v>9</v>
      </c>
      <c r="G71" s="122">
        <f>IFERROR(E71/F71,0)</f>
        <v>35000</v>
      </c>
      <c r="H71" s="115">
        <f>'2. PC- Ch'!$H$56</f>
        <v>0</v>
      </c>
      <c r="I71" s="115">
        <f>I9</f>
        <v>0</v>
      </c>
      <c r="J71" s="122">
        <f t="shared" ref="J71:J74" si="3">IFERROR(H71/I71,0)</f>
        <v>0</v>
      </c>
      <c r="K71" s="115">
        <f>'2. PC- Ch'!$H$64</f>
        <v>0</v>
      </c>
      <c r="L71" s="115">
        <f>L9</f>
        <v>0</v>
      </c>
      <c r="M71" s="122">
        <f>IFERROR(K71/L71,0)</f>
        <v>0</v>
      </c>
      <c r="N71" s="91"/>
      <c r="O71" s="92"/>
      <c r="P71" s="91"/>
      <c r="V71" s="419"/>
      <c r="X71" s="51"/>
      <c r="Z71" s="52"/>
    </row>
    <row r="72" spans="1:26" ht="30.6" x14ac:dyDescent="0.25">
      <c r="A72" s="39" t="s">
        <v>425</v>
      </c>
      <c r="C72" s="663"/>
      <c r="D72" s="2" t="s">
        <v>496</v>
      </c>
      <c r="E72" s="115">
        <f>SUM('2. PC- Ch'!$H$105,'2. PC- Ch'!$H$114,'2. PC- Ch'!$H$92)</f>
        <v>76000</v>
      </c>
      <c r="F72" s="115">
        <f>F10</f>
        <v>2</v>
      </c>
      <c r="G72" s="122">
        <f t="shared" ref="G72:G74" si="4">IFERROR(E72/F72,0)</f>
        <v>38000</v>
      </c>
      <c r="H72" s="115">
        <f>'2. PC- Ch'!$H$57</f>
        <v>0</v>
      </c>
      <c r="I72" s="115">
        <f>I10</f>
        <v>0</v>
      </c>
      <c r="J72" s="122">
        <f t="shared" si="3"/>
        <v>0</v>
      </c>
      <c r="K72" s="115">
        <f>'2. PC- Ch'!$H$65</f>
        <v>0</v>
      </c>
      <c r="L72" s="115">
        <f>L10</f>
        <v>0</v>
      </c>
      <c r="M72" s="122">
        <f t="shared" ref="M72:M74" si="5">IFERROR(K72/L72,0)</f>
        <v>0</v>
      </c>
      <c r="N72" s="91"/>
      <c r="O72" s="92"/>
      <c r="P72" s="91"/>
      <c r="V72" s="419"/>
      <c r="X72" s="51"/>
      <c r="Z72" s="52"/>
    </row>
    <row r="73" spans="1:26" x14ac:dyDescent="0.25">
      <c r="A73" s="39" t="s">
        <v>426</v>
      </c>
      <c r="C73" s="663"/>
      <c r="D73" s="2" t="s">
        <v>222</v>
      </c>
      <c r="E73" s="115">
        <f>SUM('2. PC- Ch'!$H$106,'2. PC- Ch'!$H$115,'2. PC- Ch'!$H$93)</f>
        <v>0</v>
      </c>
      <c r="F73" s="115">
        <f>F11</f>
        <v>0</v>
      </c>
      <c r="G73" s="122">
        <f t="shared" si="4"/>
        <v>0</v>
      </c>
      <c r="H73" s="115">
        <f>'2. PC- Ch'!$H$58</f>
        <v>0</v>
      </c>
      <c r="I73" s="115">
        <f>I11</f>
        <v>0</v>
      </c>
      <c r="J73" s="122">
        <f t="shared" si="3"/>
        <v>0</v>
      </c>
      <c r="K73" s="115">
        <f>'2. PC- Ch'!$H$66</f>
        <v>0</v>
      </c>
      <c r="L73" s="115">
        <f>L11</f>
        <v>0</v>
      </c>
      <c r="M73" s="122">
        <f t="shared" si="5"/>
        <v>0</v>
      </c>
      <c r="N73" s="92"/>
      <c r="O73" s="92"/>
      <c r="P73" s="91"/>
      <c r="V73" s="419"/>
      <c r="X73" s="51"/>
      <c r="Z73" s="52"/>
    </row>
    <row r="74" spans="1:26" x14ac:dyDescent="0.25">
      <c r="A74" s="39" t="s">
        <v>427</v>
      </c>
      <c r="C74" s="663"/>
      <c r="D74" s="68" t="s">
        <v>221</v>
      </c>
      <c r="E74" s="115">
        <f>SUM('2. PC- Ch'!$H$107,'2. PC- Ch'!$H$116,'2. PC- Ch'!$H$94)</f>
        <v>0</v>
      </c>
      <c r="F74" s="115">
        <f>F12</f>
        <v>0</v>
      </c>
      <c r="G74" s="122">
        <f t="shared" si="4"/>
        <v>0</v>
      </c>
      <c r="H74" s="115">
        <f>'2. PC- Ch'!$H$59</f>
        <v>0</v>
      </c>
      <c r="I74" s="115">
        <f>I12</f>
        <v>0</v>
      </c>
      <c r="J74" s="122">
        <f t="shared" si="3"/>
        <v>0</v>
      </c>
      <c r="K74" s="115">
        <f>'2. PC- Ch'!$H$67</f>
        <v>0</v>
      </c>
      <c r="L74" s="115">
        <f>L12</f>
        <v>0</v>
      </c>
      <c r="M74" s="122">
        <f t="shared" si="5"/>
        <v>0</v>
      </c>
      <c r="N74" s="92"/>
      <c r="O74" s="92"/>
      <c r="P74" s="91"/>
      <c r="V74" s="419"/>
      <c r="X74" s="51"/>
      <c r="Z74" s="52"/>
    </row>
    <row r="75" spans="1:26" ht="5.4" customHeight="1" x14ac:dyDescent="0.4">
      <c r="D75" s="69"/>
      <c r="H75" s="119"/>
      <c r="I75" s="119"/>
      <c r="J75" s="119"/>
      <c r="K75" s="119"/>
      <c r="L75" s="119"/>
      <c r="N75" s="119"/>
      <c r="O75" s="119"/>
      <c r="P75" s="119"/>
      <c r="T75" s="53"/>
      <c r="V75" s="419"/>
      <c r="X75" s="51"/>
      <c r="Z75" s="52"/>
    </row>
    <row r="76" spans="1:26" ht="20.399999999999999" x14ac:dyDescent="0.25">
      <c r="A76" s="39" t="s">
        <v>788</v>
      </c>
      <c r="D76" s="69" t="s">
        <v>786</v>
      </c>
      <c r="E76" s="122">
        <f>SUM('2. PC- Ch'!$H$108,'2. PC- Ch'!$H$95,'2. PC- Ch'!$H$117)</f>
        <v>0</v>
      </c>
      <c r="F76" s="122">
        <f>F14</f>
        <v>0</v>
      </c>
      <c r="G76" s="122">
        <f t="shared" ref="G76" si="6">IFERROR(E76/F76,0)</f>
        <v>0</v>
      </c>
      <c r="H76" s="115">
        <f>'2. PC- Ch'!$H$60</f>
        <v>0</v>
      </c>
      <c r="I76" s="115">
        <f>I14</f>
        <v>0</v>
      </c>
      <c r="J76" s="122">
        <f t="shared" ref="J76" si="7">IFERROR(H76/I76,0)</f>
        <v>0</v>
      </c>
      <c r="K76" s="115">
        <f>'2. PC- Ch'!$H$68</f>
        <v>0</v>
      </c>
      <c r="L76" s="115">
        <f>L14</f>
        <v>0</v>
      </c>
      <c r="M76" s="122">
        <f t="shared" ref="M76" si="8">IFERROR(K76/L76,0)</f>
        <v>0</v>
      </c>
      <c r="N76" s="92"/>
      <c r="O76" s="92"/>
      <c r="P76" s="91"/>
      <c r="V76" s="420"/>
      <c r="X76" s="51"/>
      <c r="Z76" s="52"/>
    </row>
    <row r="77" spans="1:26" ht="5.4" customHeight="1" x14ac:dyDescent="0.4">
      <c r="D77" s="69"/>
      <c r="H77" s="119"/>
      <c r="I77" s="119"/>
      <c r="J77" s="119"/>
      <c r="K77" s="119"/>
      <c r="L77" s="119"/>
      <c r="N77" s="119"/>
      <c r="O77" s="119"/>
      <c r="P77" s="119"/>
      <c r="T77" s="53"/>
      <c r="V77" s="419"/>
      <c r="X77" s="51"/>
      <c r="Z77" s="52"/>
    </row>
    <row r="78" spans="1:26" x14ac:dyDescent="0.25">
      <c r="A78" s="39" t="s">
        <v>788</v>
      </c>
      <c r="D78" s="129" t="s">
        <v>812</v>
      </c>
      <c r="E78" s="122">
        <f>SUM('2. PC- Ch'!$H$109,'2. PC- Ch'!$H$96,'2. PC- Ch'!$H$118)</f>
        <v>0</v>
      </c>
      <c r="F78" s="122">
        <f>F16</f>
        <v>0</v>
      </c>
      <c r="G78" s="122">
        <f t="shared" ref="G78" si="9">IFERROR(E78/F78,0)</f>
        <v>0</v>
      </c>
      <c r="H78" s="115">
        <f>'2. PC- Ch'!$H$61</f>
        <v>0</v>
      </c>
      <c r="I78" s="115">
        <f>I16</f>
        <v>0</v>
      </c>
      <c r="J78" s="122">
        <f t="shared" ref="J78" si="10">IFERROR(H78/I78,0)</f>
        <v>0</v>
      </c>
      <c r="K78" s="115">
        <f>'2. PC- Ch'!$H$69</f>
        <v>0</v>
      </c>
      <c r="L78" s="115">
        <f>L16</f>
        <v>0</v>
      </c>
      <c r="M78" s="122">
        <f t="shared" ref="M78" si="11">IFERROR(K78/L78,0)</f>
        <v>0</v>
      </c>
      <c r="N78" s="92"/>
      <c r="O78" s="92"/>
      <c r="P78" s="91"/>
      <c r="V78" s="420"/>
      <c r="X78" s="51"/>
      <c r="Z78" s="52"/>
    </row>
    <row r="79" spans="1:26" ht="5.4" customHeight="1" x14ac:dyDescent="0.4">
      <c r="D79" s="69"/>
      <c r="H79" s="119"/>
      <c r="I79" s="119"/>
      <c r="J79" s="119"/>
      <c r="K79" s="119"/>
      <c r="L79" s="119"/>
      <c r="N79" s="119"/>
      <c r="O79" s="119"/>
      <c r="P79" s="119"/>
      <c r="T79" s="53"/>
      <c r="V79" s="419"/>
      <c r="X79" s="51"/>
      <c r="Z79" s="52"/>
    </row>
    <row r="80" spans="1:26" x14ac:dyDescent="0.25">
      <c r="A80" s="39" t="s">
        <v>428</v>
      </c>
      <c r="D80" s="69" t="s">
        <v>231</v>
      </c>
      <c r="E80" s="115">
        <f>SUM('2. PC- Ch'!$H$110,'2. PC- Ch'!$H$119,'2. PC- Ch'!$H$97)</f>
        <v>42000</v>
      </c>
      <c r="F80" s="115">
        <f>F18</f>
        <v>1</v>
      </c>
      <c r="G80" s="122">
        <f>IFERROR(E80/F80,0)</f>
        <v>42000</v>
      </c>
      <c r="H80" s="115">
        <f>'2. PC- Ch'!$H$62</f>
        <v>0</v>
      </c>
      <c r="I80" s="115">
        <f>I18</f>
        <v>0</v>
      </c>
      <c r="J80" s="122">
        <f>IFERROR(H80/I80,0)</f>
        <v>0</v>
      </c>
      <c r="K80" s="115">
        <f>'2. PC- Ch'!$H$70</f>
        <v>0</v>
      </c>
      <c r="L80" s="115">
        <f>L18</f>
        <v>0</v>
      </c>
      <c r="M80" s="122">
        <f>IFERROR(K80/L80,0)</f>
        <v>0</v>
      </c>
      <c r="N80" s="92"/>
      <c r="O80" s="92"/>
      <c r="P80" s="91"/>
      <c r="V80" s="419"/>
      <c r="X80" s="51"/>
      <c r="Z80" s="52"/>
    </row>
    <row r="81" spans="1:26" ht="5.4" customHeight="1" x14ac:dyDescent="0.25">
      <c r="A81" s="39" t="s">
        <v>554</v>
      </c>
      <c r="D81" s="69"/>
      <c r="E81" s="116"/>
      <c r="F81" s="116"/>
      <c r="G81" s="123"/>
      <c r="H81" s="116"/>
      <c r="I81" s="116"/>
      <c r="J81" s="123"/>
      <c r="K81" s="116"/>
      <c r="L81" s="116"/>
      <c r="M81" s="123"/>
      <c r="O81" s="40"/>
      <c r="V81" s="419"/>
      <c r="X81" s="51"/>
      <c r="Z81" s="52"/>
    </row>
    <row r="82" spans="1:26" x14ac:dyDescent="0.25">
      <c r="A82" s="39" t="s">
        <v>429</v>
      </c>
      <c r="D82" s="69" t="s">
        <v>230</v>
      </c>
      <c r="E82" s="115">
        <f>SUM('2. PC- Ch'!$H$98,'2. PC- Ch'!$H$111,'2. PC- Ch'!$H$120)</f>
        <v>114000</v>
      </c>
      <c r="F82" s="115">
        <f>F20</f>
        <v>2</v>
      </c>
      <c r="G82" s="122">
        <f>IFERROR(E82/F82,0)</f>
        <v>57000</v>
      </c>
      <c r="H82" s="115">
        <f>'2. PC- Ch'!$H$63</f>
        <v>0</v>
      </c>
      <c r="I82" s="115">
        <f>I20</f>
        <v>0</v>
      </c>
      <c r="J82" s="122">
        <f>IFERROR(H82/I82,0)</f>
        <v>0</v>
      </c>
      <c r="K82" s="115">
        <f>'2. PC- Ch'!$H$71</f>
        <v>0</v>
      </c>
      <c r="L82" s="115">
        <f>L20</f>
        <v>0</v>
      </c>
      <c r="M82" s="122">
        <f>IFERROR(K82/L82,0)</f>
        <v>0</v>
      </c>
      <c r="N82" s="92"/>
      <c r="O82" s="92"/>
      <c r="P82" s="91"/>
      <c r="V82" s="419"/>
      <c r="X82" s="51"/>
      <c r="Z82" s="52"/>
    </row>
    <row r="83" spans="1:26" x14ac:dyDescent="0.25">
      <c r="A83" s="39" t="s">
        <v>554</v>
      </c>
      <c r="D83" s="70" t="s">
        <v>13</v>
      </c>
      <c r="E83" s="117">
        <f>SUM(E71:E74,E80,E82,E76,E78)</f>
        <v>547000</v>
      </c>
      <c r="F83" s="117">
        <f>SUM(F71:F74,F80,F82,F76,F78)</f>
        <v>14</v>
      </c>
      <c r="G83" s="121">
        <f>IFERROR(E83/F83,0)</f>
        <v>39071.428571428572</v>
      </c>
      <c r="H83" s="117">
        <f>SUM(H71:H74,H80,H82,H76,H78)</f>
        <v>0</v>
      </c>
      <c r="I83" s="117">
        <f>SUM(I71:I74,I80,I82,I76,I78)</f>
        <v>0</v>
      </c>
      <c r="J83" s="121">
        <f>IFERROR(H83/I83,0)</f>
        <v>0</v>
      </c>
      <c r="K83" s="117">
        <f>SUM(K71:K74,K80,K82,K76,K78)</f>
        <v>0</v>
      </c>
      <c r="L83" s="117">
        <f>SUM(L71:L74,L80,L82,L76,L78)</f>
        <v>0</v>
      </c>
      <c r="M83" s="121">
        <f>IFERROR(K83/L83,0)</f>
        <v>0</v>
      </c>
      <c r="N83" s="92"/>
      <c r="O83" s="92"/>
      <c r="P83" s="91"/>
      <c r="V83" s="419"/>
      <c r="X83" s="51"/>
      <c r="Z83" s="52"/>
    </row>
    <row r="84" spans="1:26" x14ac:dyDescent="0.25">
      <c r="A84" s="42" t="s">
        <v>554</v>
      </c>
      <c r="E84" s="74"/>
      <c r="F84" s="74"/>
      <c r="G84" s="74"/>
      <c r="H84" s="74"/>
      <c r="I84" s="74"/>
      <c r="J84" s="74"/>
      <c r="K84" s="74"/>
      <c r="L84" s="74"/>
      <c r="M84" s="74"/>
      <c r="N84" s="74"/>
      <c r="O84" s="74"/>
      <c r="P84" s="74"/>
      <c r="V84" s="419"/>
      <c r="X84" s="51"/>
      <c r="Z84" s="52"/>
    </row>
    <row r="85" spans="1:26" x14ac:dyDescent="0.25">
      <c r="A85" s="42" t="s">
        <v>554</v>
      </c>
      <c r="E85" s="74"/>
      <c r="F85" s="74"/>
      <c r="G85" s="74"/>
      <c r="H85" s="74"/>
      <c r="I85" s="74"/>
      <c r="J85" s="74"/>
      <c r="K85" s="74"/>
      <c r="L85" s="74"/>
      <c r="M85" s="74"/>
      <c r="N85" s="74"/>
      <c r="O85" s="74"/>
      <c r="P85" s="74"/>
      <c r="V85" s="419"/>
      <c r="X85" s="51"/>
      <c r="Z85" s="52"/>
    </row>
    <row r="86" spans="1:26" ht="28.95" customHeight="1" x14ac:dyDescent="0.25">
      <c r="A86" s="42" t="s">
        <v>554</v>
      </c>
      <c r="E86" s="667" t="s">
        <v>311</v>
      </c>
      <c r="F86" s="667"/>
      <c r="G86" s="667"/>
      <c r="H86" s="667" t="s">
        <v>361</v>
      </c>
      <c r="I86" s="667"/>
      <c r="J86" s="667"/>
      <c r="K86" s="667" t="s">
        <v>740</v>
      </c>
      <c r="L86" s="667"/>
      <c r="M86" s="667"/>
      <c r="N86" s="668" t="s">
        <v>124</v>
      </c>
      <c r="O86" s="669"/>
      <c r="P86" s="670"/>
      <c r="V86" s="419"/>
      <c r="X86" s="51"/>
      <c r="Z86" s="52"/>
    </row>
    <row r="87" spans="1:26" ht="41.4" thickBot="1" x14ac:dyDescent="0.3">
      <c r="A87" s="42" t="s">
        <v>554</v>
      </c>
      <c r="D87" s="71" t="s">
        <v>312</v>
      </c>
      <c r="E87" s="71" t="s">
        <v>149</v>
      </c>
      <c r="F87" s="71" t="s">
        <v>485</v>
      </c>
      <c r="G87" s="71" t="s">
        <v>501</v>
      </c>
      <c r="H87" s="71" t="s">
        <v>149</v>
      </c>
      <c r="I87" s="71" t="s">
        <v>485</v>
      </c>
      <c r="J87" s="71" t="s">
        <v>501</v>
      </c>
      <c r="K87" s="71" t="s">
        <v>149</v>
      </c>
      <c r="L87" s="71" t="s">
        <v>485</v>
      </c>
      <c r="M87" s="71" t="s">
        <v>501</v>
      </c>
      <c r="N87" s="71" t="s">
        <v>149</v>
      </c>
      <c r="O87" s="71" t="s">
        <v>485</v>
      </c>
      <c r="P87" s="71" t="s">
        <v>501</v>
      </c>
      <c r="V87" s="419"/>
      <c r="X87" s="51"/>
      <c r="Z87" s="52"/>
    </row>
    <row r="88" spans="1:26" ht="33" hidden="1" customHeight="1" thickBot="1" x14ac:dyDescent="0.3">
      <c r="D88" s="85"/>
      <c r="E88" s="86" t="s">
        <v>574</v>
      </c>
      <c r="F88" s="66" t="s">
        <v>575</v>
      </c>
      <c r="G88" s="93" t="s">
        <v>576</v>
      </c>
      <c r="H88" s="86" t="s">
        <v>577</v>
      </c>
      <c r="I88" s="66" t="s">
        <v>578</v>
      </c>
      <c r="J88" s="93" t="s">
        <v>579</v>
      </c>
      <c r="K88" s="86" t="s">
        <v>580</v>
      </c>
      <c r="L88" s="66" t="s">
        <v>581</v>
      </c>
      <c r="M88" s="93" t="s">
        <v>582</v>
      </c>
      <c r="N88" s="86" t="s">
        <v>583</v>
      </c>
      <c r="O88" s="66" t="s">
        <v>584</v>
      </c>
      <c r="P88" s="86" t="s">
        <v>585</v>
      </c>
      <c r="V88" s="419"/>
      <c r="X88" s="51"/>
      <c r="Z88" s="52"/>
    </row>
    <row r="89" spans="1:26" ht="14.4" thickBot="1" x14ac:dyDescent="0.3">
      <c r="A89" s="42" t="s">
        <v>554</v>
      </c>
      <c r="D89" s="87"/>
      <c r="E89" s="88" t="s">
        <v>236</v>
      </c>
      <c r="F89" s="89" t="s">
        <v>237</v>
      </c>
      <c r="G89" s="90" t="s">
        <v>238</v>
      </c>
      <c r="H89" s="88" t="s">
        <v>236</v>
      </c>
      <c r="I89" s="89" t="s">
        <v>237</v>
      </c>
      <c r="J89" s="90" t="s">
        <v>238</v>
      </c>
      <c r="K89" s="88" t="s">
        <v>236</v>
      </c>
      <c r="L89" s="89" t="s">
        <v>237</v>
      </c>
      <c r="M89" s="90" t="s">
        <v>238</v>
      </c>
      <c r="N89" s="88" t="s">
        <v>236</v>
      </c>
      <c r="O89" s="89" t="s">
        <v>237</v>
      </c>
      <c r="P89" s="90" t="s">
        <v>238</v>
      </c>
      <c r="V89" s="419"/>
      <c r="X89" s="51"/>
      <c r="Z89" s="52"/>
    </row>
    <row r="90" spans="1:26" ht="20.399999999999999" x14ac:dyDescent="0.25">
      <c r="A90" s="39" t="s">
        <v>442</v>
      </c>
      <c r="C90" s="663" t="s">
        <v>229</v>
      </c>
      <c r="D90" s="2" t="s">
        <v>493</v>
      </c>
      <c r="E90" s="115">
        <f>SUM('2. PC- Ch'!$H$104,'2. PC- Ch'!$H$113,'2. PC- Ch'!$H$91)</f>
        <v>315000</v>
      </c>
      <c r="F90" s="118">
        <f>G9</f>
        <v>13900</v>
      </c>
      <c r="G90" s="122">
        <f t="shared" ref="G90:G101" si="12">IFERROR(E90/F90,0)</f>
        <v>22.661870503597122</v>
      </c>
      <c r="H90" s="115">
        <f>'2. PC- Ch'!$H$56</f>
        <v>0</v>
      </c>
      <c r="I90" s="118">
        <f>J9</f>
        <v>0</v>
      </c>
      <c r="J90" s="122">
        <f t="shared" ref="J90:J101" si="13">IFERROR(H90/I90,0)</f>
        <v>0</v>
      </c>
      <c r="K90" s="115">
        <f>'2. PC- Ch'!$H$64</f>
        <v>0</v>
      </c>
      <c r="L90" s="118">
        <f>M9</f>
        <v>0</v>
      </c>
      <c r="M90" s="122">
        <f t="shared" ref="M90:M93" si="14">IFERROR(K90/L90,0)</f>
        <v>0</v>
      </c>
      <c r="N90" s="91"/>
      <c r="O90" s="92"/>
      <c r="P90" s="91"/>
      <c r="V90" s="419"/>
      <c r="X90" s="51"/>
      <c r="Z90" s="52"/>
    </row>
    <row r="91" spans="1:26" ht="30.6" x14ac:dyDescent="0.25">
      <c r="A91" s="39" t="s">
        <v>443</v>
      </c>
      <c r="C91" s="663"/>
      <c r="D91" s="2" t="s">
        <v>496</v>
      </c>
      <c r="E91" s="115">
        <f>SUM('2. PC- Ch'!$H$105,'2. PC- Ch'!$H$114,'2. PC- Ch'!$H$92)</f>
        <v>76000</v>
      </c>
      <c r="F91" s="118">
        <f>G10</f>
        <v>3290</v>
      </c>
      <c r="G91" s="122">
        <f t="shared" si="12"/>
        <v>23.100303951367781</v>
      </c>
      <c r="H91" s="115">
        <f>'2. PC- Ch'!$H$57</f>
        <v>0</v>
      </c>
      <c r="I91" s="118">
        <f>J10</f>
        <v>0</v>
      </c>
      <c r="J91" s="122">
        <f t="shared" si="13"/>
        <v>0</v>
      </c>
      <c r="K91" s="115">
        <f>'2. PC- Ch'!$H$65</f>
        <v>0</v>
      </c>
      <c r="L91" s="118">
        <f>M10</f>
        <v>0</v>
      </c>
      <c r="M91" s="122">
        <f t="shared" si="14"/>
        <v>0</v>
      </c>
      <c r="N91" s="91"/>
      <c r="O91" s="92"/>
      <c r="P91" s="91"/>
      <c r="V91" s="419"/>
      <c r="X91" s="51"/>
      <c r="Z91" s="52"/>
    </row>
    <row r="92" spans="1:26" x14ac:dyDescent="0.25">
      <c r="A92" s="39" t="s">
        <v>444</v>
      </c>
      <c r="C92" s="663"/>
      <c r="D92" s="2" t="s">
        <v>222</v>
      </c>
      <c r="E92" s="115">
        <f>SUM('2. PC- Ch'!$H$106,'2. PC- Ch'!$H$115,'2. PC- Ch'!$H$93)</f>
        <v>0</v>
      </c>
      <c r="F92" s="118">
        <f>G11</f>
        <v>0</v>
      </c>
      <c r="G92" s="122">
        <f t="shared" si="12"/>
        <v>0</v>
      </c>
      <c r="H92" s="115">
        <f>'2. PC- Ch'!$H$58</f>
        <v>0</v>
      </c>
      <c r="I92" s="118">
        <f>J11</f>
        <v>0</v>
      </c>
      <c r="J92" s="122">
        <f t="shared" si="13"/>
        <v>0</v>
      </c>
      <c r="K92" s="115">
        <f>'2. PC- Ch'!$H$66</f>
        <v>0</v>
      </c>
      <c r="L92" s="118">
        <f>M11</f>
        <v>0</v>
      </c>
      <c r="M92" s="122">
        <f t="shared" si="14"/>
        <v>0</v>
      </c>
      <c r="N92" s="92"/>
      <c r="O92" s="92"/>
      <c r="P92" s="91"/>
      <c r="V92" s="419"/>
      <c r="X92" s="51"/>
      <c r="Z92" s="52"/>
    </row>
    <row r="93" spans="1:26" x14ac:dyDescent="0.25">
      <c r="A93" s="39" t="s">
        <v>445</v>
      </c>
      <c r="C93" s="663"/>
      <c r="D93" s="68" t="s">
        <v>221</v>
      </c>
      <c r="E93" s="115">
        <f>SUM('2. PC- Ch'!$H$107,'2. PC- Ch'!$H$116,'2. PC- Ch'!$H$94)</f>
        <v>0</v>
      </c>
      <c r="F93" s="118">
        <f>G12</f>
        <v>0</v>
      </c>
      <c r="G93" s="122">
        <f t="shared" si="12"/>
        <v>0</v>
      </c>
      <c r="H93" s="115">
        <f>'2. PC- Ch'!$H$59</f>
        <v>0</v>
      </c>
      <c r="I93" s="118">
        <f>J12</f>
        <v>0</v>
      </c>
      <c r="J93" s="122">
        <f t="shared" si="13"/>
        <v>0</v>
      </c>
      <c r="K93" s="115">
        <f>'2. PC- Ch'!$H$67</f>
        <v>0</v>
      </c>
      <c r="L93" s="118">
        <f>M12</f>
        <v>0</v>
      </c>
      <c r="M93" s="122">
        <f t="shared" si="14"/>
        <v>0</v>
      </c>
      <c r="N93" s="92"/>
      <c r="O93" s="92"/>
      <c r="P93" s="91"/>
      <c r="V93" s="419"/>
      <c r="X93" s="51"/>
      <c r="Z93" s="52"/>
    </row>
    <row r="94" spans="1:26" ht="5.4" customHeight="1" x14ac:dyDescent="0.4">
      <c r="D94" s="69"/>
      <c r="H94" s="119"/>
      <c r="I94" s="119"/>
      <c r="J94" s="119"/>
      <c r="K94" s="119"/>
      <c r="L94" s="119"/>
      <c r="N94" s="119"/>
      <c r="O94" s="119"/>
      <c r="P94" s="119"/>
      <c r="T94" s="53"/>
      <c r="V94" s="419"/>
      <c r="X94" s="51"/>
      <c r="Z94" s="52"/>
    </row>
    <row r="95" spans="1:26" ht="20.399999999999999" x14ac:dyDescent="0.25">
      <c r="A95" s="39" t="s">
        <v>789</v>
      </c>
      <c r="D95" s="129" t="s">
        <v>786</v>
      </c>
      <c r="E95" s="122">
        <f>SUM('2. PC- Ch'!$H$108,'2. PC- Ch'!$H$95,'2. PC- Ch'!$H$117)</f>
        <v>0</v>
      </c>
      <c r="F95" s="115">
        <f>G14</f>
        <v>0</v>
      </c>
      <c r="G95" s="122">
        <f t="shared" ref="G95" si="15">IFERROR(E95/F95,0)</f>
        <v>0</v>
      </c>
      <c r="H95" s="115">
        <f>'2. PC- Ch'!$H$60</f>
        <v>0</v>
      </c>
      <c r="I95" s="115">
        <f>J14</f>
        <v>0</v>
      </c>
      <c r="J95" s="122">
        <f t="shared" ref="J95" si="16">IFERROR(H95/I95,0)</f>
        <v>0</v>
      </c>
      <c r="K95" s="115">
        <f>'2. PC- Ch'!$H$68</f>
        <v>0</v>
      </c>
      <c r="L95" s="115">
        <f>M14</f>
        <v>0</v>
      </c>
      <c r="M95" s="122">
        <f t="shared" ref="M95" si="17">IFERROR(K95/L95,0)</f>
        <v>0</v>
      </c>
      <c r="N95" s="92"/>
      <c r="O95" s="92"/>
      <c r="P95" s="91"/>
      <c r="V95" s="420"/>
      <c r="X95" s="51"/>
      <c r="Z95" s="52"/>
    </row>
    <row r="96" spans="1:26" ht="5.4" customHeight="1" x14ac:dyDescent="0.4">
      <c r="D96" s="69"/>
      <c r="H96" s="119"/>
      <c r="I96" s="119"/>
      <c r="J96" s="119"/>
      <c r="K96" s="119"/>
      <c r="L96" s="119"/>
      <c r="N96" s="119"/>
      <c r="O96" s="119"/>
      <c r="P96" s="119"/>
      <c r="T96" s="53"/>
      <c r="V96" s="419"/>
      <c r="X96" s="51"/>
      <c r="Z96" s="52"/>
    </row>
    <row r="97" spans="1:26" x14ac:dyDescent="0.25">
      <c r="A97" s="39" t="s">
        <v>789</v>
      </c>
      <c r="D97" s="129" t="s">
        <v>812</v>
      </c>
      <c r="E97" s="122">
        <f>SUM('2. PC- Ch'!$H$109,'2. PC- Ch'!$H$96,'2. PC- Ch'!$H$118)</f>
        <v>0</v>
      </c>
      <c r="F97" s="115">
        <f>G16</f>
        <v>0</v>
      </c>
      <c r="G97" s="122">
        <f t="shared" ref="G97" si="18">IFERROR(E97/F97,0)</f>
        <v>0</v>
      </c>
      <c r="H97" s="115">
        <f>'2. PC- Ch'!$H$61</f>
        <v>0</v>
      </c>
      <c r="I97" s="115">
        <f>J16</f>
        <v>0</v>
      </c>
      <c r="J97" s="122">
        <f t="shared" ref="J97" si="19">IFERROR(H97/I97,0)</f>
        <v>0</v>
      </c>
      <c r="K97" s="115">
        <f>'2. PC- Ch'!$H$69</f>
        <v>0</v>
      </c>
      <c r="L97" s="115">
        <f>M16</f>
        <v>0</v>
      </c>
      <c r="M97" s="122">
        <f t="shared" ref="M97" si="20">IFERROR(K97/L97,0)</f>
        <v>0</v>
      </c>
      <c r="N97" s="92"/>
      <c r="O97" s="92"/>
      <c r="P97" s="91"/>
      <c r="V97" s="420"/>
      <c r="X97" s="51"/>
      <c r="Z97" s="52"/>
    </row>
    <row r="98" spans="1:26" ht="5.4" customHeight="1" x14ac:dyDescent="0.4">
      <c r="D98" s="69"/>
      <c r="H98" s="119"/>
      <c r="I98" s="119"/>
      <c r="J98" s="119"/>
      <c r="K98" s="119"/>
      <c r="L98" s="119"/>
      <c r="N98" s="119"/>
      <c r="O98" s="119"/>
      <c r="P98" s="119"/>
      <c r="T98" s="53"/>
      <c r="V98" s="419"/>
      <c r="X98" s="51"/>
      <c r="Z98" s="52"/>
    </row>
    <row r="99" spans="1:26" x14ac:dyDescent="0.25">
      <c r="A99" s="39" t="s">
        <v>446</v>
      </c>
      <c r="D99" s="69" t="s">
        <v>231</v>
      </c>
      <c r="E99" s="115">
        <f>SUM('2. PC- Ch'!$H$110,'2. PC- Ch'!$H$119,'2. PC- Ch'!$H$97)</f>
        <v>42000</v>
      </c>
      <c r="F99" s="118">
        <f>G18</f>
        <v>1720</v>
      </c>
      <c r="G99" s="122">
        <f t="shared" si="12"/>
        <v>24.418604651162791</v>
      </c>
      <c r="H99" s="115">
        <f>'2. PC- Ch'!$H$62</f>
        <v>0</v>
      </c>
      <c r="I99" s="118">
        <f>J18</f>
        <v>0</v>
      </c>
      <c r="J99" s="122">
        <f t="shared" si="13"/>
        <v>0</v>
      </c>
      <c r="K99" s="115">
        <f>'2. PC- Ch'!$H$70</f>
        <v>0</v>
      </c>
      <c r="L99" s="118">
        <f>M18</f>
        <v>0</v>
      </c>
      <c r="M99" s="122">
        <f>IFERROR(K99/L99,0)</f>
        <v>0</v>
      </c>
      <c r="N99" s="92"/>
      <c r="O99" s="92"/>
      <c r="P99" s="91"/>
      <c r="V99" s="419"/>
      <c r="X99" s="51"/>
      <c r="Z99" s="52"/>
    </row>
    <row r="100" spans="1:26" ht="5.4" customHeight="1" x14ac:dyDescent="0.25">
      <c r="A100" s="39" t="s">
        <v>554</v>
      </c>
      <c r="D100" s="69"/>
      <c r="E100" s="116"/>
      <c r="F100" s="116"/>
      <c r="G100" s="123"/>
      <c r="H100" s="116"/>
      <c r="I100" s="116"/>
      <c r="J100" s="123"/>
      <c r="K100" s="116"/>
      <c r="L100" s="116"/>
      <c r="M100" s="123"/>
      <c r="O100" s="40"/>
      <c r="V100" s="419"/>
      <c r="X100" s="51"/>
      <c r="Z100" s="52"/>
    </row>
    <row r="101" spans="1:26" x14ac:dyDescent="0.25">
      <c r="A101" s="39" t="s">
        <v>447</v>
      </c>
      <c r="D101" s="69" t="s">
        <v>230</v>
      </c>
      <c r="E101" s="115">
        <f>SUM('2. PC- Ch'!$H$98,'2. PC- Ch'!$H$111,'2. PC- Ch'!$H$120)</f>
        <v>114000</v>
      </c>
      <c r="F101" s="118">
        <f>G20</f>
        <v>3020</v>
      </c>
      <c r="G101" s="122">
        <f t="shared" si="12"/>
        <v>37.748344370860927</v>
      </c>
      <c r="H101" s="115">
        <f>'2. PC- Ch'!$H$63</f>
        <v>0</v>
      </c>
      <c r="I101" s="118">
        <f>J20</f>
        <v>0</v>
      </c>
      <c r="J101" s="122">
        <f t="shared" si="13"/>
        <v>0</v>
      </c>
      <c r="K101" s="115">
        <f>'2. PC- Ch'!$H$71</f>
        <v>0</v>
      </c>
      <c r="L101" s="118">
        <f>M20</f>
        <v>0</v>
      </c>
      <c r="M101" s="122">
        <f>IFERROR(K101/L101,0)</f>
        <v>0</v>
      </c>
      <c r="N101" s="92"/>
      <c r="O101" s="92"/>
      <c r="P101" s="91"/>
      <c r="V101" s="419"/>
      <c r="X101" s="51"/>
      <c r="Z101" s="52"/>
    </row>
    <row r="102" spans="1:26" ht="14.4" thickBot="1" x14ac:dyDescent="0.3">
      <c r="A102" s="18" t="s">
        <v>240</v>
      </c>
      <c r="D102" s="70" t="s">
        <v>13</v>
      </c>
      <c r="E102" s="117">
        <f>SUM(E90:E93,E99,E101,E95,E97)</f>
        <v>547000</v>
      </c>
      <c r="F102" s="117">
        <f>SUM(F90:F93,F99,F101,F95,F97)</f>
        <v>21930</v>
      </c>
      <c r="G102" s="121">
        <f>IFERROR(E102/F102,0)</f>
        <v>24.943000455996351</v>
      </c>
      <c r="H102" s="117">
        <f>SUM(H90:H93,H99,H101,H95,H97)</f>
        <v>0</v>
      </c>
      <c r="I102" s="117">
        <f>SUM(I90:I93,I99,I101,I95,I97)</f>
        <v>0</v>
      </c>
      <c r="J102" s="121">
        <f>IFERROR(H102/I102,0)</f>
        <v>0</v>
      </c>
      <c r="K102" s="117">
        <f>SUM(K90:K93,K99,K101,K95,K97)</f>
        <v>0</v>
      </c>
      <c r="L102" s="117">
        <f>SUM(L90:L93,L99,L101,L95,L97)</f>
        <v>0</v>
      </c>
      <c r="M102" s="121">
        <f>IFERROR(K102/L102,0)</f>
        <v>0</v>
      </c>
      <c r="N102" s="92"/>
      <c r="O102" s="92"/>
      <c r="P102" s="91"/>
      <c r="V102" s="423"/>
      <c r="X102" s="95"/>
      <c r="Y102" s="96"/>
      <c r="Z102" s="97"/>
    </row>
    <row r="103" spans="1:26" x14ac:dyDescent="0.25">
      <c r="E103" s="74"/>
      <c r="F103" s="74"/>
      <c r="G103" s="74"/>
      <c r="H103" s="74"/>
      <c r="I103" s="74"/>
      <c r="J103" s="74"/>
      <c r="K103" s="74"/>
      <c r="L103" s="74"/>
      <c r="M103" s="74"/>
      <c r="N103" s="74"/>
      <c r="O103" s="74"/>
      <c r="P103" s="74"/>
    </row>
  </sheetData>
  <sheetProtection sheet="1" selectLockedCells="1"/>
  <mergeCells count="21">
    <mergeCell ref="K67:M67"/>
    <mergeCell ref="N67:P67"/>
    <mergeCell ref="C2:T2"/>
    <mergeCell ref="X2:Z3"/>
    <mergeCell ref="C4:T4"/>
    <mergeCell ref="C90:C93"/>
    <mergeCell ref="E6:G6"/>
    <mergeCell ref="N6:P6"/>
    <mergeCell ref="K6:M6"/>
    <mergeCell ref="H6:J6"/>
    <mergeCell ref="E86:G86"/>
    <mergeCell ref="H86:J86"/>
    <mergeCell ref="K86:M86"/>
    <mergeCell ref="N86:P86"/>
    <mergeCell ref="C71:C74"/>
    <mergeCell ref="C9:C12"/>
    <mergeCell ref="C25:C28"/>
    <mergeCell ref="C39:T39"/>
    <mergeCell ref="C65:T65"/>
    <mergeCell ref="E67:G67"/>
    <mergeCell ref="H67:J67"/>
  </mergeCells>
  <conditionalFormatting sqref="E25:E28">
    <cfRule type="cellIs" dxfId="92" priority="72" operator="lessThan">
      <formula>0</formula>
    </cfRule>
  </conditionalFormatting>
  <conditionalFormatting sqref="E30">
    <cfRule type="cellIs" dxfId="91" priority="21" operator="lessThan">
      <formula>0</formula>
    </cfRule>
  </conditionalFormatting>
  <conditionalFormatting sqref="E32">
    <cfRule type="cellIs" dxfId="90" priority="5" operator="lessThan">
      <formula>0</formula>
    </cfRule>
  </conditionalFormatting>
  <conditionalFormatting sqref="E34">
    <cfRule type="cellIs" dxfId="89" priority="54" operator="lessThan">
      <formula>0</formula>
    </cfRule>
  </conditionalFormatting>
  <conditionalFormatting sqref="E36">
    <cfRule type="cellIs" dxfId="88" priority="53" operator="lessThan">
      <formula>0</formula>
    </cfRule>
  </conditionalFormatting>
  <conditionalFormatting sqref="E37">
    <cfRule type="cellIs" dxfId="87" priority="28" operator="lessThan">
      <formula>0</formula>
    </cfRule>
  </conditionalFormatting>
  <conditionalFormatting sqref="E43:E45">
    <cfRule type="cellIs" dxfId="86" priority="69" operator="lessThan">
      <formula>0</formula>
    </cfRule>
  </conditionalFormatting>
  <conditionalFormatting sqref="E56:E57">
    <cfRule type="cellIs" dxfId="85" priority="56" operator="lessThan">
      <formula>0</formula>
    </cfRule>
  </conditionalFormatting>
  <conditionalFormatting sqref="E61:E62">
    <cfRule type="cellIs" dxfId="84" priority="26" operator="lessThan">
      <formula>0</formula>
    </cfRule>
  </conditionalFormatting>
  <conditionalFormatting sqref="E95">
    <cfRule type="cellIs" dxfId="83" priority="1" operator="greaterThan">
      <formula>80000</formula>
    </cfRule>
    <cfRule type="expression" dxfId="82" priority="2">
      <formula>AND(E95&gt;0,E95&lt;15000)</formula>
    </cfRule>
  </conditionalFormatting>
  <conditionalFormatting sqref="E97">
    <cfRule type="cellIs" dxfId="81" priority="3" operator="greaterThan">
      <formula>80000</formula>
    </cfRule>
    <cfRule type="expression" dxfId="80" priority="4">
      <formula>AND(E97&gt;0,E97&lt;15000)</formula>
    </cfRule>
  </conditionalFormatting>
  <conditionalFormatting sqref="E63:F63">
    <cfRule type="cellIs" dxfId="79" priority="70" operator="lessThan">
      <formula>0</formula>
    </cfRule>
  </conditionalFormatting>
  <conditionalFormatting sqref="E49:G54">
    <cfRule type="cellIs" dxfId="78" priority="27" operator="lessThan">
      <formula>0</formula>
    </cfRule>
  </conditionalFormatting>
  <conditionalFormatting sqref="E76:G76 J76 M76 E78:G78 J78 M78">
    <cfRule type="cellIs" dxfId="77" priority="15" operator="greaterThan">
      <formula>80000</formula>
    </cfRule>
    <cfRule type="expression" dxfId="76" priority="16">
      <formula>AND(E76&gt;0,E76&lt;15000)</formula>
    </cfRule>
  </conditionalFormatting>
  <conditionalFormatting sqref="G71:G74 J71:J74 M71:M74 G80 J80 M80 G82 J82 M82">
    <cfRule type="expression" dxfId="75" priority="68">
      <formula>AND(G71&gt;0,G71&lt;15000)</formula>
    </cfRule>
  </conditionalFormatting>
  <conditionalFormatting sqref="G71:G74 J71:J74 M71:M74">
    <cfRule type="cellIs" dxfId="74" priority="60" operator="greaterThan">
      <formula>80000</formula>
    </cfRule>
  </conditionalFormatting>
  <conditionalFormatting sqref="G80 J80 M80 G82 J82 M82">
    <cfRule type="cellIs" dxfId="73" priority="67" operator="greaterThan">
      <formula>100000</formula>
    </cfRule>
  </conditionalFormatting>
  <conditionalFormatting sqref="G90:G93 J90:J93 G99 J99 G101 J101">
    <cfRule type="expression" dxfId="72" priority="64">
      <formula>AND(G90&gt;0,G90&lt;10)</formula>
    </cfRule>
  </conditionalFormatting>
  <conditionalFormatting sqref="G90:G93 J90:J93">
    <cfRule type="cellIs" dxfId="71" priority="63" operator="greaterThan">
      <formula>50</formula>
    </cfRule>
  </conditionalFormatting>
  <conditionalFormatting sqref="G95 G97">
    <cfRule type="cellIs" dxfId="70" priority="11" operator="greaterThan">
      <formula>50</formula>
    </cfRule>
    <cfRule type="expression" dxfId="69" priority="12">
      <formula>AND(G95&gt;0,G95&lt;10)</formula>
    </cfRule>
  </conditionalFormatting>
  <conditionalFormatting sqref="G99 J99 G101 J101">
    <cfRule type="cellIs" dxfId="68" priority="59" operator="greaterThan">
      <formula>60</formula>
    </cfRule>
  </conditionalFormatting>
  <conditionalFormatting sqref="J95 J97">
    <cfRule type="expression" dxfId="67" priority="10">
      <formula>AND(J95&gt;0,J95&lt;10)</formula>
    </cfRule>
    <cfRule type="cellIs" dxfId="66" priority="9" operator="greaterThan">
      <formula>50</formula>
    </cfRule>
  </conditionalFormatting>
  <conditionalFormatting sqref="M80">
    <cfRule type="cellIs" dxfId="65" priority="52" operator="greaterThan">
      <formula>80000</formula>
    </cfRule>
  </conditionalFormatting>
  <conditionalFormatting sqref="M82">
    <cfRule type="cellIs" dxfId="64" priority="51" operator="greaterThan">
      <formula>80000</formula>
    </cfRule>
  </conditionalFormatting>
  <conditionalFormatting sqref="M90:M93">
    <cfRule type="cellIs" dxfId="63" priority="35" operator="greaterThan">
      <formula>80000</formula>
    </cfRule>
    <cfRule type="expression" dxfId="62" priority="37">
      <formula>AND(M90&gt;0,M90&lt;15000)</formula>
    </cfRule>
    <cfRule type="cellIs" dxfId="61" priority="36" operator="greaterThan">
      <formula>100000</formula>
    </cfRule>
  </conditionalFormatting>
  <conditionalFormatting sqref="M95 M97">
    <cfRule type="cellIs" dxfId="60" priority="6" operator="greaterThan">
      <formula>80000</formula>
    </cfRule>
    <cfRule type="expression" dxfId="59" priority="8">
      <formula>AND(M95&gt;0,M95&lt;15000)</formula>
    </cfRule>
    <cfRule type="cellIs" dxfId="58" priority="7" operator="greaterThan">
      <formula>100000</formula>
    </cfRule>
  </conditionalFormatting>
  <conditionalFormatting sqref="M99">
    <cfRule type="expression" dxfId="57" priority="34">
      <formula>AND(M99&gt;0,M99&lt;15000)</formula>
    </cfRule>
    <cfRule type="cellIs" dxfId="56" priority="32" operator="greaterThan">
      <formula>80000</formula>
    </cfRule>
    <cfRule type="cellIs" dxfId="55" priority="33" operator="greaterThan">
      <formula>100000</formula>
    </cfRule>
  </conditionalFormatting>
  <conditionalFormatting sqref="M101">
    <cfRule type="expression" dxfId="54" priority="31">
      <formula>AND(M101&gt;0,M101&lt;15000)</formula>
    </cfRule>
    <cfRule type="cellIs" dxfId="53" priority="30" operator="greaterThan">
      <formula>100000</formula>
    </cfRule>
    <cfRule type="cellIs" dxfId="52" priority="29" operator="greaterThan">
      <formula>80000</formula>
    </cfRule>
  </conditionalFormatting>
  <conditionalFormatting sqref="V3">
    <cfRule type="cellIs" dxfId="51" priority="65" stopIfTrue="1" operator="equal">
      <formula>"OK"</formula>
    </cfRule>
    <cfRule type="cellIs" dxfId="50" priority="66" stopIfTrue="1" operator="notEqual">
      <formula>"OK"</formula>
    </cfRule>
  </conditionalFormatting>
  <conditionalFormatting sqref="Y1:Y1048576">
    <cfRule type="cellIs" dxfId="49" priority="14" operator="equal">
      <formula>"OK"</formula>
    </cfRule>
    <cfRule type="cellIs" dxfId="48" priority="13" operator="equal">
      <formula>"Incomplet"</formula>
    </cfRule>
  </conditionalFormatting>
  <dataValidations count="6">
    <dataValidation type="decimal" allowBlank="1" showInputMessage="1" showErrorMessage="1" sqref="E18:P18 E20:P20 E9:P12 E14:P14 E16:P16" xr:uid="{3F52053C-6C7E-451E-8508-9D338D348A7C}">
      <formula1>-1000000000</formula1>
      <formula2>1000000000</formula2>
    </dataValidation>
    <dataValidation type="decimal" operator="greaterThanOrEqual" allowBlank="1" showInputMessage="1" showErrorMessage="1" sqref="F32 F55:G55 E37:J37 E83:M83 F36 E43:E45 F34 E21:P21 F25:F28 F30 E102:M102" xr:uid="{0F10BE3B-57CB-46DF-A202-4E4BA9DFDA32}">
      <formula1>0</formula1>
    </dataValidation>
    <dataValidation type="time" allowBlank="1" showInputMessage="1" showErrorMessage="1" sqref="E61:E62" xr:uid="{E3EBBDBA-102F-4765-B592-AB17F7C18AD2}">
      <formula1>0</formula1>
      <formula2>0.999988425925926</formula2>
    </dataValidation>
    <dataValidation type="whole" allowBlank="1" showInputMessage="1" showErrorMessage="1" sqref="J36 J34 J25:J28 J30 J32" xr:uid="{C17A61E6-237C-4EE3-94D0-0BCD72CB075F}">
      <formula1>-1000000000</formula1>
      <formula2>0</formula2>
    </dataValidation>
    <dataValidation type="decimal" allowBlank="1" showInputMessage="1" showErrorMessage="1" sqref="G34:I34 G36:I36 G25:I28 G30:I30 G32:I32" xr:uid="{BECB3929-5EEE-469B-8EA8-2AD260814EEB}">
      <formula1>0</formula1>
      <formula2>1000000000</formula2>
    </dataValidation>
    <dataValidation type="decimal" operator="greaterThanOrEqual" allowBlank="1" showInputMessage="1" showErrorMessage="1" sqref="E49:G54" xr:uid="{E2025713-6647-48B0-B769-E920260B9AA2}">
      <formula1>0</formula1>
      <formula2>0</formula2>
    </dataValidation>
  </dataValidations>
  <printOptions horizontalCentered="1" verticalCentered="1"/>
  <pageMargins left="0.70866141732283472" right="0.70866141732283472" top="0.74803149606299213" bottom="0.74803149606299213" header="0.31496062992125984" footer="0.31496062992125984"/>
  <pageSetup paperSize="9" scale="21" fitToHeight="5" orientation="portrait"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EDBC-61C4-4342-AD23-CC92C0B54CAF}">
  <sheetPr codeName="Feuil7">
    <tabColor theme="2" tint="-9.9978637043366805E-2"/>
    <pageSetUpPr fitToPage="1"/>
  </sheetPr>
  <dimension ref="B1:G21"/>
  <sheetViews>
    <sheetView showGridLines="0" zoomScale="115" zoomScaleNormal="115" workbookViewId="0">
      <selection activeCell="F4" sqref="F4"/>
    </sheetView>
  </sheetViews>
  <sheetFormatPr baseColWidth="10" defaultColWidth="11.5546875" defaultRowHeight="13.8" x14ac:dyDescent="0.25"/>
  <cols>
    <col min="1" max="1" width="6.44140625" style="34" customWidth="1"/>
    <col min="2" max="2" width="37.109375" style="34" bestFit="1" customWidth="1"/>
    <col min="3" max="3" width="14.21875" style="34" customWidth="1"/>
    <col min="4" max="16384" width="11.5546875" style="34"/>
  </cols>
  <sheetData>
    <row r="1" spans="2:7" ht="46.2" customHeight="1" thickBot="1" x14ac:dyDescent="0.3">
      <c r="B1" s="574" t="s">
        <v>670</v>
      </c>
      <c r="C1" s="575"/>
      <c r="D1" s="575"/>
      <c r="E1" s="575"/>
      <c r="F1" s="575"/>
      <c r="G1" s="576"/>
    </row>
    <row r="2" spans="2:7" ht="14.4" thickBot="1" x14ac:dyDescent="0.3"/>
    <row r="3" spans="2:7" ht="14.4" thickBot="1" x14ac:dyDescent="0.3">
      <c r="B3" s="572" t="s">
        <v>556</v>
      </c>
      <c r="C3" s="573"/>
      <c r="F3" s="577" t="s">
        <v>3</v>
      </c>
      <c r="G3" s="578"/>
    </row>
    <row r="4" spans="2:7" ht="14.4" thickBot="1" x14ac:dyDescent="0.3">
      <c r="B4" s="62" t="s">
        <v>551</v>
      </c>
      <c r="C4" s="114" t="str">
        <f>'1. DA'!J6</f>
        <v>OK</v>
      </c>
      <c r="F4" s="462"/>
      <c r="G4" s="463"/>
    </row>
    <row r="5" spans="2:7" ht="14.4" thickBot="1" x14ac:dyDescent="0.3">
      <c r="F5" s="464"/>
      <c r="G5" s="465"/>
    </row>
    <row r="6" spans="2:7" ht="14.4" thickBot="1" x14ac:dyDescent="0.3">
      <c r="B6" s="572" t="s">
        <v>557</v>
      </c>
      <c r="C6" s="573"/>
      <c r="F6" s="464"/>
      <c r="G6" s="465"/>
    </row>
    <row r="7" spans="2:7" ht="14.4" thickBot="1" x14ac:dyDescent="0.3">
      <c r="B7" s="62" t="s">
        <v>482</v>
      </c>
      <c r="C7" s="114" t="str">
        <f>'2. PC- Ch'!J2</f>
        <v>OK</v>
      </c>
      <c r="F7" s="464"/>
      <c r="G7" s="465"/>
    </row>
    <row r="8" spans="2:7" ht="14.4" thickBot="1" x14ac:dyDescent="0.3">
      <c r="B8" s="62" t="s">
        <v>707</v>
      </c>
      <c r="C8" s="114" t="str">
        <f>IF('2. PC- Ch'!G167=0,"OK","A contrôler")</f>
        <v>OK</v>
      </c>
      <c r="F8" s="464"/>
      <c r="G8" s="465"/>
    </row>
    <row r="9" spans="2:7" ht="4.8" customHeight="1" thickBot="1" x14ac:dyDescent="0.3">
      <c r="F9" s="464"/>
      <c r="G9" s="465"/>
    </row>
    <row r="10" spans="2:7" ht="14.4" thickBot="1" x14ac:dyDescent="0.3">
      <c r="B10" s="62" t="s">
        <v>483</v>
      </c>
      <c r="C10" s="114" t="str">
        <f>'2. PC - Pdt'!S2</f>
        <v>OK</v>
      </c>
      <c r="F10" s="464"/>
      <c r="G10" s="465"/>
    </row>
    <row r="11" spans="2:7" ht="14.4" thickBot="1" x14ac:dyDescent="0.3">
      <c r="B11" s="62" t="s">
        <v>708</v>
      </c>
      <c r="C11" s="114" t="str">
        <f>IF('2. PC - Pdt'!H73=0,"OK","A contrôler")</f>
        <v>OK</v>
      </c>
      <c r="F11" s="464"/>
      <c r="G11" s="465"/>
    </row>
    <row r="12" spans="2:7" ht="4.8" customHeight="1" thickBot="1" x14ac:dyDescent="0.3">
      <c r="F12" s="464"/>
      <c r="G12" s="465"/>
    </row>
    <row r="13" spans="2:7" ht="14.4" thickBot="1" x14ac:dyDescent="0.3">
      <c r="B13" s="62" t="s">
        <v>700</v>
      </c>
      <c r="C13" s="114" t="str">
        <f>IF('2. PC- Ch'!H167='2. PC - Pdt'!I73,"OK","A contrôler")</f>
        <v>OK</v>
      </c>
      <c r="F13" s="464"/>
      <c r="G13" s="465"/>
    </row>
    <row r="14" spans="2:7" ht="4.8" customHeight="1" thickBot="1" x14ac:dyDescent="0.3">
      <c r="F14" s="464"/>
      <c r="G14" s="465"/>
    </row>
    <row r="15" spans="2:7" ht="14.4" thickBot="1" x14ac:dyDescent="0.3">
      <c r="B15" s="62" t="s">
        <v>703</v>
      </c>
      <c r="C15" s="112" t="str">
        <f>'2. CB'!J2</f>
        <v>OK</v>
      </c>
      <c r="F15" s="464"/>
      <c r="G15" s="465"/>
    </row>
    <row r="16" spans="2:7" ht="14.4" thickBot="1" x14ac:dyDescent="0.3">
      <c r="F16" s="51"/>
      <c r="G16" s="52"/>
    </row>
    <row r="17" spans="2:7" ht="20.55" customHeight="1" thickBot="1" x14ac:dyDescent="0.3">
      <c r="B17" s="572" t="s">
        <v>558</v>
      </c>
      <c r="C17" s="573"/>
      <c r="F17" s="464"/>
      <c r="G17" s="465"/>
    </row>
    <row r="18" spans="2:7" ht="14.4" thickBot="1" x14ac:dyDescent="0.3">
      <c r="B18" s="62" t="s">
        <v>560</v>
      </c>
      <c r="C18" s="114" t="str">
        <f>IF(SUMIF('3.SA'!G8:G157,"&lt;&gt;*9",'3.SA'!K8:K157)=0,"OK","A contrôler")</f>
        <v>OK</v>
      </c>
      <c r="F18" s="466"/>
      <c r="G18" s="467"/>
    </row>
    <row r="19" spans="2:7" ht="14.4" thickBot="1" x14ac:dyDescent="0.3">
      <c r="F19" s="464"/>
      <c r="G19" s="465"/>
    </row>
    <row r="20" spans="2:7" ht="14.4" thickBot="1" x14ac:dyDescent="0.3">
      <c r="B20" s="572" t="s">
        <v>559</v>
      </c>
      <c r="C20" s="573"/>
      <c r="F20" s="464"/>
      <c r="G20" s="465"/>
    </row>
    <row r="21" spans="2:7" ht="14.4" thickBot="1" x14ac:dyDescent="0.3">
      <c r="B21" s="62" t="s">
        <v>768</v>
      </c>
      <c r="C21" s="114" t="str">
        <f>'4. ETP'!V3</f>
        <v>OK</v>
      </c>
      <c r="F21" s="468"/>
      <c r="G21" s="469"/>
    </row>
  </sheetData>
  <sheetProtection sheet="1" selectLockedCells="1"/>
  <mergeCells count="6">
    <mergeCell ref="B3:C3"/>
    <mergeCell ref="B20:C20"/>
    <mergeCell ref="B6:C6"/>
    <mergeCell ref="B1:G1"/>
    <mergeCell ref="F3:G3"/>
    <mergeCell ref="B17:C17"/>
  </mergeCells>
  <conditionalFormatting sqref="C1:C1048576">
    <cfRule type="cellIs" dxfId="47" priority="1" operator="equal">
      <formula>"Incomplet"</formula>
    </cfRule>
    <cfRule type="cellIs" dxfId="46" priority="2" operator="equal">
      <formula>"A contrôler"</formula>
    </cfRule>
    <cfRule type="cellIs" dxfId="45" priority="3" operator="equal">
      <formula>"VIDE"</formula>
    </cfRule>
    <cfRule type="cellIs" dxfId="44" priority="4" operator="equal">
      <formula>"OK"</formula>
    </cfRule>
  </conditionalFormatting>
  <printOptions horizontalCentered="1" verticalCentered="1"/>
  <pageMargins left="0.70866141732283472" right="0.70866141732283472" top="0.74803149606299213" bottom="0.74803149606299213" header="0.31496062992125984" footer="0.31496062992125984"/>
  <pageSetup paperSize="9" scale="83" fitToHeight="5" orientation="portrait" r:id="rId1"/>
  <drawing r:id="rId2"/>
  <picture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2069-0922-4C02-B1D0-0D3C353978C5}">
  <sheetPr codeName="Feuil6">
    <tabColor rgb="FF9F8EB4"/>
    <pageSetUpPr fitToPage="1"/>
  </sheetPr>
  <dimension ref="A1:AJ119"/>
  <sheetViews>
    <sheetView showGridLines="0" topLeftCell="A86" zoomScaleNormal="100" workbookViewId="0">
      <selection activeCell="H9" sqref="H9"/>
    </sheetView>
  </sheetViews>
  <sheetFormatPr baseColWidth="10" defaultColWidth="10.88671875" defaultRowHeight="13.8" x14ac:dyDescent="0.25"/>
  <cols>
    <col min="1" max="1" width="13.44140625" style="42" customWidth="1"/>
    <col min="2" max="2" width="4.21875" style="34" customWidth="1"/>
    <col min="3" max="3" width="5.44140625" style="38" customWidth="1"/>
    <col min="4" max="4" width="36.88671875" style="34" customWidth="1"/>
    <col min="5" max="5" width="14.109375" style="34" bestFit="1" customWidth="1"/>
    <col min="6" max="9" width="11.77734375" style="34" customWidth="1"/>
    <col min="10" max="10" width="12.77734375" style="34" customWidth="1"/>
    <col min="11" max="20" width="11.77734375" style="34" customWidth="1"/>
    <col min="21" max="21" width="10.88671875" style="34"/>
    <col min="22" max="22" width="19.33203125" style="34" customWidth="1"/>
    <col min="23" max="23" width="10.88671875" style="34" customWidth="1"/>
    <col min="24" max="24" width="0.88671875" style="34" customWidth="1"/>
    <col min="25" max="25" width="12.88671875" style="49" customWidth="1"/>
    <col min="26" max="26" width="0.88671875" style="34" customWidth="1"/>
    <col min="27" max="16384" width="10.88671875" style="34"/>
  </cols>
  <sheetData>
    <row r="1" spans="1:26" ht="14.4" thickBot="1" x14ac:dyDescent="0.3">
      <c r="A1" s="46"/>
      <c r="B1" s="47"/>
      <c r="D1" s="38"/>
      <c r="E1" s="48" t="s">
        <v>293</v>
      </c>
      <c r="F1" s="48" t="s">
        <v>294</v>
      </c>
      <c r="G1" s="48" t="s">
        <v>295</v>
      </c>
      <c r="H1" s="48" t="s">
        <v>296</v>
      </c>
      <c r="I1" s="48" t="s">
        <v>297</v>
      </c>
      <c r="J1" s="48" t="s">
        <v>298</v>
      </c>
      <c r="K1" s="48" t="s">
        <v>299</v>
      </c>
      <c r="L1" s="48" t="s">
        <v>300</v>
      </c>
      <c r="M1" s="48" t="s">
        <v>301</v>
      </c>
      <c r="N1" s="48" t="s">
        <v>302</v>
      </c>
      <c r="O1" s="48" t="s">
        <v>303</v>
      </c>
      <c r="P1" s="48" t="s">
        <v>304</v>
      </c>
      <c r="Q1" s="48" t="s">
        <v>305</v>
      </c>
      <c r="R1" s="48" t="s">
        <v>306</v>
      </c>
      <c r="S1" s="48" t="s">
        <v>307</v>
      </c>
      <c r="T1" s="48" t="s">
        <v>308</v>
      </c>
    </row>
    <row r="2" spans="1:26" ht="21" x14ac:dyDescent="0.25">
      <c r="C2" s="672" t="s">
        <v>669</v>
      </c>
      <c r="D2" s="672"/>
      <c r="E2" s="672"/>
      <c r="F2" s="672"/>
      <c r="G2" s="672"/>
      <c r="H2" s="672"/>
      <c r="I2" s="672"/>
      <c r="J2" s="672"/>
      <c r="K2" s="672"/>
      <c r="L2" s="672"/>
      <c r="M2" s="672"/>
      <c r="N2" s="672"/>
      <c r="O2" s="672"/>
      <c r="P2" s="672"/>
      <c r="Q2" s="672"/>
      <c r="R2" s="672"/>
      <c r="S2" s="672"/>
      <c r="T2" s="672"/>
      <c r="V2" s="431" t="s">
        <v>549</v>
      </c>
      <c r="X2" s="673" t="s">
        <v>548</v>
      </c>
      <c r="Y2" s="674"/>
      <c r="Z2" s="675"/>
    </row>
    <row r="3" spans="1:26" ht="14.4" thickBot="1" x14ac:dyDescent="0.3">
      <c r="C3" s="50"/>
      <c r="D3" s="35"/>
      <c r="E3" s="35"/>
      <c r="F3" s="35"/>
      <c r="G3" s="35"/>
      <c r="H3" s="35"/>
      <c r="I3" s="35"/>
      <c r="J3" s="35"/>
      <c r="K3" s="35"/>
      <c r="L3" s="35"/>
      <c r="M3" s="35"/>
      <c r="N3" s="35"/>
      <c r="O3" s="35"/>
      <c r="P3" s="35"/>
      <c r="Q3" s="35"/>
      <c r="R3" s="35"/>
      <c r="V3" s="430" t="str">
        <f>IF(OR($Y$18="Incomplet",$Y$30="Incomplet",$Y$38="Incomplet",$Y$48="Incomplet",$Y$54="Incomplet",$Y$59="Incomplet"),"Incomplet","OK")</f>
        <v>Incomplet</v>
      </c>
      <c r="X3" s="676"/>
      <c r="Y3" s="677"/>
      <c r="Z3" s="678"/>
    </row>
    <row r="4" spans="1:26" ht="22.8" customHeight="1" thickBot="1" x14ac:dyDescent="0.3">
      <c r="C4" s="671" t="s">
        <v>649</v>
      </c>
      <c r="D4" s="671"/>
      <c r="E4" s="671"/>
      <c r="F4" s="671"/>
      <c r="G4" s="671"/>
      <c r="H4" s="671"/>
      <c r="I4" s="671"/>
      <c r="J4" s="671"/>
      <c r="K4" s="671"/>
      <c r="L4" s="671"/>
      <c r="M4" s="671"/>
      <c r="N4" s="671"/>
      <c r="O4" s="671"/>
      <c r="P4" s="671"/>
      <c r="Q4" s="671"/>
      <c r="R4" s="671"/>
      <c r="S4" s="671"/>
      <c r="T4" s="671"/>
      <c r="V4" s="417" t="s">
        <v>656</v>
      </c>
      <c r="X4" s="51"/>
      <c r="Z4" s="52"/>
    </row>
    <row r="5" spans="1:26" ht="21" x14ac:dyDescent="0.4">
      <c r="D5" s="53"/>
      <c r="E5" s="53"/>
      <c r="F5" s="53"/>
      <c r="G5" s="53"/>
      <c r="H5" s="53"/>
      <c r="I5" s="53"/>
      <c r="J5" s="53"/>
      <c r="K5" s="53"/>
      <c r="L5" s="53"/>
      <c r="M5" s="54"/>
      <c r="N5" s="54"/>
      <c r="O5" s="55"/>
      <c r="P5" s="55"/>
      <c r="Q5" s="55"/>
      <c r="R5" s="56"/>
      <c r="V5" s="418"/>
      <c r="X5" s="51"/>
      <c r="Z5" s="52"/>
    </row>
    <row r="6" spans="1:26" s="58" customFormat="1" ht="31.95" customHeight="1" x14ac:dyDescent="0.25">
      <c r="A6" s="57"/>
      <c r="B6" s="57"/>
      <c r="C6" s="57"/>
      <c r="D6" s="57"/>
      <c r="E6" s="679" t="s">
        <v>311</v>
      </c>
      <c r="F6" s="679"/>
      <c r="G6" s="679"/>
      <c r="H6" s="679"/>
      <c r="I6" s="679" t="s">
        <v>361</v>
      </c>
      <c r="J6" s="679"/>
      <c r="K6" s="679"/>
      <c r="L6" s="679"/>
      <c r="M6" s="679" t="s">
        <v>740</v>
      </c>
      <c r="N6" s="679"/>
      <c r="O6" s="679"/>
      <c r="P6" s="679"/>
      <c r="Q6" s="679" t="s">
        <v>124</v>
      </c>
      <c r="R6" s="679"/>
      <c r="S6" s="679"/>
      <c r="T6" s="679"/>
      <c r="V6" s="419"/>
      <c r="W6" s="34"/>
      <c r="X6" s="59"/>
      <c r="Y6" s="60"/>
      <c r="Z6" s="61"/>
    </row>
    <row r="7" spans="1:26" ht="60" customHeight="1" x14ac:dyDescent="0.25">
      <c r="A7" s="18" t="s">
        <v>241</v>
      </c>
      <c r="D7" s="62" t="s">
        <v>675</v>
      </c>
      <c r="E7" s="63" t="s">
        <v>330</v>
      </c>
      <c r="F7" s="63" t="s">
        <v>331</v>
      </c>
      <c r="G7" s="64" t="s">
        <v>332</v>
      </c>
      <c r="H7" s="64" t="s">
        <v>333</v>
      </c>
      <c r="I7" s="63" t="s">
        <v>330</v>
      </c>
      <c r="J7" s="63" t="s">
        <v>331</v>
      </c>
      <c r="K7" s="64" t="s">
        <v>332</v>
      </c>
      <c r="L7" s="64" t="s">
        <v>333</v>
      </c>
      <c r="M7" s="63" t="s">
        <v>330</v>
      </c>
      <c r="N7" s="63" t="s">
        <v>331</v>
      </c>
      <c r="O7" s="64" t="s">
        <v>332</v>
      </c>
      <c r="P7" s="64" t="s">
        <v>333</v>
      </c>
      <c r="Q7" s="63" t="s">
        <v>330</v>
      </c>
      <c r="R7" s="63" t="s">
        <v>331</v>
      </c>
      <c r="S7" s="64" t="s">
        <v>332</v>
      </c>
      <c r="T7" s="64" t="s">
        <v>333</v>
      </c>
      <c r="V7" s="419"/>
      <c r="X7" s="51"/>
      <c r="Z7" s="52"/>
    </row>
    <row r="8" spans="1:26" x14ac:dyDescent="0.25">
      <c r="A8" s="18"/>
      <c r="D8" s="65"/>
      <c r="E8" s="130" t="s">
        <v>622</v>
      </c>
      <c r="F8" s="130" t="s">
        <v>623</v>
      </c>
      <c r="G8" s="130" t="s">
        <v>624</v>
      </c>
      <c r="H8" s="130"/>
      <c r="I8" s="130" t="s">
        <v>625</v>
      </c>
      <c r="J8" s="130" t="s">
        <v>626</v>
      </c>
      <c r="K8" s="130" t="s">
        <v>627</v>
      </c>
      <c r="L8" s="130" t="s">
        <v>628</v>
      </c>
      <c r="M8" s="130" t="s">
        <v>629</v>
      </c>
      <c r="N8" s="130" t="s">
        <v>630</v>
      </c>
      <c r="O8" s="130" t="s">
        <v>631</v>
      </c>
      <c r="P8" s="130" t="s">
        <v>632</v>
      </c>
      <c r="Q8" s="130" t="s">
        <v>633</v>
      </c>
      <c r="R8" s="130" t="s">
        <v>634</v>
      </c>
      <c r="S8" s="130" t="s">
        <v>635</v>
      </c>
      <c r="T8" s="130" t="s">
        <v>636</v>
      </c>
      <c r="V8" s="419"/>
      <c r="X8" s="51"/>
      <c r="Z8" s="52"/>
    </row>
    <row r="9" spans="1:26" ht="20.399999999999999" x14ac:dyDescent="0.25">
      <c r="A9" s="67" t="s">
        <v>363</v>
      </c>
      <c r="C9" s="663" t="s">
        <v>229</v>
      </c>
      <c r="D9" s="4" t="s">
        <v>493</v>
      </c>
      <c r="E9" s="132"/>
      <c r="F9" s="132"/>
      <c r="G9" s="132"/>
      <c r="H9" s="132"/>
      <c r="I9" s="132"/>
      <c r="J9" s="132"/>
      <c r="K9" s="132"/>
      <c r="L9" s="132"/>
      <c r="M9" s="132"/>
      <c r="N9" s="132"/>
      <c r="O9" s="132"/>
      <c r="P9" s="132"/>
      <c r="Q9" s="132"/>
      <c r="R9" s="132"/>
      <c r="S9" s="132"/>
      <c r="T9" s="132"/>
      <c r="V9" s="419"/>
      <c r="X9" s="51"/>
      <c r="Z9" s="52"/>
    </row>
    <row r="10" spans="1:26" ht="30.6" x14ac:dyDescent="0.25">
      <c r="A10" s="67" t="s">
        <v>364</v>
      </c>
      <c r="C10" s="663"/>
      <c r="D10" s="4" t="s">
        <v>496</v>
      </c>
      <c r="E10" s="132"/>
      <c r="F10" s="132"/>
      <c r="G10" s="132"/>
      <c r="H10" s="132"/>
      <c r="I10" s="132"/>
      <c r="J10" s="132"/>
      <c r="K10" s="132"/>
      <c r="L10" s="132"/>
      <c r="M10" s="132"/>
      <c r="N10" s="132"/>
      <c r="O10" s="132"/>
      <c r="P10" s="132"/>
      <c r="Q10" s="132"/>
      <c r="R10" s="132"/>
      <c r="S10" s="132"/>
      <c r="T10" s="132"/>
      <c r="V10" s="419"/>
      <c r="X10" s="51"/>
      <c r="Z10" s="52"/>
    </row>
    <row r="11" spans="1:26" x14ac:dyDescent="0.25">
      <c r="A11" s="67" t="s">
        <v>247</v>
      </c>
      <c r="C11" s="663"/>
      <c r="D11" s="4" t="s">
        <v>222</v>
      </c>
      <c r="E11" s="132"/>
      <c r="F11" s="132"/>
      <c r="G11" s="132"/>
      <c r="H11" s="132"/>
      <c r="I11" s="132"/>
      <c r="J11" s="132"/>
      <c r="K11" s="132"/>
      <c r="L11" s="132"/>
      <c r="M11" s="132"/>
      <c r="N11" s="132"/>
      <c r="O11" s="132"/>
      <c r="P11" s="132"/>
      <c r="Q11" s="132"/>
      <c r="R11" s="132"/>
      <c r="S11" s="132"/>
      <c r="T11" s="132"/>
      <c r="V11" s="419"/>
      <c r="X11" s="51"/>
      <c r="Z11" s="52"/>
    </row>
    <row r="12" spans="1:26" x14ac:dyDescent="0.25">
      <c r="A12" s="67"/>
      <c r="C12" s="663"/>
      <c r="D12" s="4" t="s">
        <v>749</v>
      </c>
      <c r="E12" s="132"/>
      <c r="F12" s="132"/>
      <c r="G12" s="132"/>
      <c r="H12" s="132"/>
      <c r="I12" s="132"/>
      <c r="J12" s="132"/>
      <c r="K12" s="132"/>
      <c r="L12" s="132"/>
      <c r="M12" s="132"/>
      <c r="N12" s="132"/>
      <c r="O12" s="132"/>
      <c r="P12" s="132"/>
      <c r="Q12" s="132"/>
      <c r="R12" s="132"/>
      <c r="S12" s="132"/>
      <c r="T12" s="132"/>
      <c r="V12" s="419"/>
      <c r="X12" s="51"/>
      <c r="Z12" s="52"/>
    </row>
    <row r="13" spans="1:26" x14ac:dyDescent="0.25">
      <c r="A13" s="67" t="s">
        <v>248</v>
      </c>
      <c r="C13" s="663"/>
      <c r="D13" s="128" t="s">
        <v>221</v>
      </c>
      <c r="E13" s="132"/>
      <c r="F13" s="132"/>
      <c r="G13" s="132"/>
      <c r="H13" s="132"/>
      <c r="I13" s="132"/>
      <c r="J13" s="132"/>
      <c r="K13" s="132"/>
      <c r="L13" s="132"/>
      <c r="M13" s="132"/>
      <c r="N13" s="132"/>
      <c r="O13" s="132"/>
      <c r="P13" s="132"/>
      <c r="Q13" s="132"/>
      <c r="R13" s="132"/>
      <c r="S13" s="132"/>
      <c r="T13" s="132"/>
      <c r="V13" s="419"/>
      <c r="X13" s="51"/>
      <c r="Z13" s="52"/>
    </row>
    <row r="14" spans="1:26" ht="5.4" customHeight="1" x14ac:dyDescent="0.25">
      <c r="A14" s="67"/>
      <c r="D14" s="68"/>
      <c r="I14" s="119"/>
      <c r="J14" s="119"/>
      <c r="K14" s="119"/>
      <c r="L14" s="124"/>
      <c r="M14" s="119"/>
      <c r="N14" s="119"/>
      <c r="Q14" s="119"/>
      <c r="R14" s="119"/>
      <c r="V14" s="419"/>
      <c r="X14" s="51"/>
      <c r="Z14" s="52"/>
    </row>
    <row r="15" spans="1:26" ht="17.399999999999999" customHeight="1" x14ac:dyDescent="0.25">
      <c r="A15" s="67" t="s">
        <v>116</v>
      </c>
      <c r="D15" s="129" t="s">
        <v>231</v>
      </c>
      <c r="E15" s="132"/>
      <c r="F15" s="132"/>
      <c r="G15" s="132"/>
      <c r="H15" s="132"/>
      <c r="I15" s="132"/>
      <c r="J15" s="132"/>
      <c r="K15" s="132"/>
      <c r="L15" s="132"/>
      <c r="M15" s="132"/>
      <c r="N15" s="132"/>
      <c r="O15" s="132"/>
      <c r="P15" s="132"/>
      <c r="Q15" s="132"/>
      <c r="R15" s="132"/>
      <c r="S15" s="132"/>
      <c r="T15" s="132"/>
      <c r="V15" s="419"/>
      <c r="X15" s="51"/>
      <c r="Z15" s="52"/>
    </row>
    <row r="16" spans="1:26" ht="5.4" customHeight="1" x14ac:dyDescent="0.25">
      <c r="D16" s="69"/>
      <c r="I16" s="119"/>
      <c r="J16" s="119"/>
      <c r="K16" s="119"/>
      <c r="L16" s="124"/>
      <c r="M16" s="119"/>
      <c r="N16" s="119"/>
      <c r="Q16" s="119"/>
      <c r="R16" s="119"/>
      <c r="S16" s="119"/>
      <c r="V16" s="419"/>
      <c r="X16" s="51"/>
      <c r="Z16" s="52"/>
    </row>
    <row r="17" spans="1:26" ht="17.399999999999999" customHeight="1" x14ac:dyDescent="0.25">
      <c r="A17" s="67" t="s">
        <v>117</v>
      </c>
      <c r="D17" s="129" t="s">
        <v>230</v>
      </c>
      <c r="E17" s="132"/>
      <c r="F17" s="132"/>
      <c r="G17" s="132"/>
      <c r="H17" s="132"/>
      <c r="I17" s="132"/>
      <c r="J17" s="132"/>
      <c r="K17" s="132"/>
      <c r="L17" s="132"/>
      <c r="M17" s="132"/>
      <c r="N17" s="132"/>
      <c r="O17" s="132"/>
      <c r="P17" s="132"/>
      <c r="Q17" s="132"/>
      <c r="R17" s="132"/>
      <c r="S17" s="132"/>
      <c r="T17" s="132"/>
      <c r="V17" s="419"/>
      <c r="X17" s="51"/>
      <c r="Z17" s="52"/>
    </row>
    <row r="18" spans="1:26" x14ac:dyDescent="0.25">
      <c r="D18" s="70" t="s">
        <v>13</v>
      </c>
      <c r="E18" s="131">
        <f>SUM(E9:E17)</f>
        <v>0</v>
      </c>
      <c r="F18" s="131">
        <v>0</v>
      </c>
      <c r="G18" s="131">
        <f t="shared" ref="G18:T18" si="0">SUM(G9:G17)</f>
        <v>0</v>
      </c>
      <c r="H18" s="131">
        <f t="shared" si="0"/>
        <v>0</v>
      </c>
      <c r="I18" s="131">
        <f t="shared" si="0"/>
        <v>0</v>
      </c>
      <c r="J18" s="131">
        <f t="shared" si="0"/>
        <v>0</v>
      </c>
      <c r="K18" s="131">
        <f t="shared" si="0"/>
        <v>0</v>
      </c>
      <c r="L18" s="131">
        <f t="shared" si="0"/>
        <v>0</v>
      </c>
      <c r="M18" s="131">
        <f t="shared" si="0"/>
        <v>0</v>
      </c>
      <c r="N18" s="131">
        <f t="shared" si="0"/>
        <v>0</v>
      </c>
      <c r="O18" s="131">
        <f t="shared" si="0"/>
        <v>0</v>
      </c>
      <c r="P18" s="131">
        <f t="shared" si="0"/>
        <v>0</v>
      </c>
      <c r="Q18" s="131">
        <f t="shared" si="0"/>
        <v>0</v>
      </c>
      <c r="R18" s="131">
        <f t="shared" si="0"/>
        <v>0</v>
      </c>
      <c r="S18" s="131">
        <f t="shared" si="0"/>
        <v>0</v>
      </c>
      <c r="T18" s="131">
        <f t="shared" si="0"/>
        <v>0</v>
      </c>
      <c r="V18" s="419"/>
      <c r="X18" s="51"/>
      <c r="Y18" s="49" t="str">
        <f>IF(SUM(E18:T18)=0,"Incomplet","OK")</f>
        <v>Incomplet</v>
      </c>
      <c r="Z18" s="52"/>
    </row>
    <row r="19" spans="1:26" x14ac:dyDescent="0.25">
      <c r="V19" s="419"/>
      <c r="X19" s="51"/>
      <c r="Z19" s="52"/>
    </row>
    <row r="20" spans="1:26" ht="66.599999999999994" customHeight="1" x14ac:dyDescent="0.25">
      <c r="D20" s="62" t="s">
        <v>683</v>
      </c>
      <c r="E20" s="71" t="s">
        <v>334</v>
      </c>
      <c r="F20" s="71" t="s">
        <v>741</v>
      </c>
      <c r="G20" s="71" t="s">
        <v>682</v>
      </c>
      <c r="H20" s="71" t="s">
        <v>267</v>
      </c>
      <c r="I20" s="71" t="s">
        <v>268</v>
      </c>
      <c r="J20" s="71" t="s">
        <v>362</v>
      </c>
      <c r="V20" s="420"/>
      <c r="X20" s="51"/>
      <c r="Z20" s="52"/>
    </row>
    <row r="21" spans="1:26" x14ac:dyDescent="0.25">
      <c r="D21" s="64"/>
      <c r="E21" s="66" t="s">
        <v>637</v>
      </c>
      <c r="F21" s="66" t="s">
        <v>639</v>
      </c>
      <c r="G21" s="66" t="s">
        <v>638</v>
      </c>
      <c r="H21" s="66" t="s">
        <v>640</v>
      </c>
      <c r="I21" s="66" t="s">
        <v>641</v>
      </c>
      <c r="J21" s="66" t="s">
        <v>642</v>
      </c>
      <c r="V21" s="420"/>
      <c r="X21" s="51"/>
      <c r="Z21" s="52"/>
    </row>
    <row r="22" spans="1:26" ht="20.399999999999999" x14ac:dyDescent="0.25">
      <c r="A22" s="67" t="s">
        <v>572</v>
      </c>
      <c r="C22" s="663" t="s">
        <v>229</v>
      </c>
      <c r="D22" s="2" t="s">
        <v>493</v>
      </c>
      <c r="E22" s="125">
        <f>+F22-SUM(G22:J22)</f>
        <v>0</v>
      </c>
      <c r="F22" s="125">
        <f>SUM(E9,I9,M9)</f>
        <v>0</v>
      </c>
      <c r="G22" s="132"/>
      <c r="H22" s="132"/>
      <c r="I22" s="132"/>
      <c r="J22" s="132"/>
      <c r="V22" s="421"/>
      <c r="X22" s="51"/>
      <c r="Z22" s="52"/>
    </row>
    <row r="23" spans="1:26" ht="30.6" x14ac:dyDescent="0.25">
      <c r="A23" s="67" t="s">
        <v>573</v>
      </c>
      <c r="C23" s="663"/>
      <c r="D23" s="2" t="s">
        <v>496</v>
      </c>
      <c r="E23" s="125">
        <f>+F23-SUM(G23:J23)</f>
        <v>0</v>
      </c>
      <c r="F23" s="125">
        <f>SUM(E10,I10,M10)</f>
        <v>0</v>
      </c>
      <c r="G23" s="132"/>
      <c r="H23" s="132"/>
      <c r="I23" s="132"/>
      <c r="J23" s="132"/>
      <c r="V23" s="421"/>
      <c r="X23" s="51"/>
      <c r="Z23" s="52"/>
    </row>
    <row r="24" spans="1:26" x14ac:dyDescent="0.25">
      <c r="A24" s="67" t="s">
        <v>324</v>
      </c>
      <c r="C24" s="663"/>
      <c r="D24" s="2" t="s">
        <v>222</v>
      </c>
      <c r="E24" s="125">
        <f t="shared" ref="E24:E25" si="1">+F24-SUM(G24:J24)</f>
        <v>0</v>
      </c>
      <c r="F24" s="125">
        <f>SUM(E11,I11,M11)</f>
        <v>0</v>
      </c>
      <c r="G24" s="132"/>
      <c r="H24" s="132"/>
      <c r="I24" s="132"/>
      <c r="J24" s="132"/>
      <c r="V24" s="419"/>
      <c r="X24" s="51"/>
      <c r="Z24" s="52"/>
    </row>
    <row r="25" spans="1:26" x14ac:dyDescent="0.25">
      <c r="A25" s="67" t="s">
        <v>325</v>
      </c>
      <c r="C25" s="663"/>
      <c r="D25" s="68" t="s">
        <v>221</v>
      </c>
      <c r="E25" s="125">
        <f t="shared" si="1"/>
        <v>0</v>
      </c>
      <c r="F25" s="125">
        <f t="shared" ref="F25" si="2">SUM(E13,I13,M13)</f>
        <v>0</v>
      </c>
      <c r="G25" s="132"/>
      <c r="H25" s="132"/>
      <c r="I25" s="132"/>
      <c r="J25" s="132"/>
      <c r="V25" s="421"/>
      <c r="X25" s="51"/>
      <c r="Z25" s="52"/>
    </row>
    <row r="26" spans="1:26" x14ac:dyDescent="0.25">
      <c r="A26" s="67" t="s">
        <v>554</v>
      </c>
      <c r="D26" s="68"/>
      <c r="E26" s="126"/>
      <c r="F26" s="119"/>
      <c r="G26" s="119"/>
      <c r="H26" s="119"/>
      <c r="I26" s="119"/>
      <c r="J26" s="119"/>
      <c r="V26" s="420"/>
      <c r="X26" s="51"/>
      <c r="Z26" s="52"/>
    </row>
    <row r="27" spans="1:26" x14ac:dyDescent="0.25">
      <c r="A27" s="67" t="s">
        <v>326</v>
      </c>
      <c r="D27" s="69" t="s">
        <v>231</v>
      </c>
      <c r="E27" s="125">
        <f>+F27-SUM(G27:J27)</f>
        <v>0</v>
      </c>
      <c r="F27" s="125">
        <f>SUM(E15,I15,M15)</f>
        <v>0</v>
      </c>
      <c r="G27" s="132"/>
      <c r="H27" s="132"/>
      <c r="I27" s="132"/>
      <c r="J27" s="132"/>
      <c r="V27" s="420"/>
      <c r="X27" s="51"/>
      <c r="Z27" s="52"/>
    </row>
    <row r="28" spans="1:26" x14ac:dyDescent="0.25">
      <c r="A28" s="42" t="s">
        <v>554</v>
      </c>
      <c r="D28" s="69"/>
      <c r="E28" s="126"/>
      <c r="F28" s="119"/>
      <c r="G28" s="119"/>
      <c r="H28" s="119"/>
      <c r="I28" s="119"/>
      <c r="J28" s="119"/>
      <c r="V28" s="420"/>
      <c r="X28" s="51"/>
      <c r="Z28" s="52"/>
    </row>
    <row r="29" spans="1:26" x14ac:dyDescent="0.25">
      <c r="A29" s="67" t="s">
        <v>327</v>
      </c>
      <c r="D29" s="69" t="s">
        <v>230</v>
      </c>
      <c r="E29" s="125">
        <f>+F29-SUM(G29:J29)</f>
        <v>0</v>
      </c>
      <c r="F29" s="125">
        <f>SUM(E17,I17,M17)</f>
        <v>0</v>
      </c>
      <c r="G29" s="132"/>
      <c r="H29" s="132"/>
      <c r="I29" s="132"/>
      <c r="J29" s="132"/>
      <c r="V29" s="419"/>
      <c r="X29" s="51"/>
      <c r="Z29" s="52"/>
    </row>
    <row r="30" spans="1:26" x14ac:dyDescent="0.25">
      <c r="D30" s="70" t="s">
        <v>13</v>
      </c>
      <c r="E30" s="120">
        <f t="shared" ref="E30:J30" si="3">SUM(E22:E29)</f>
        <v>0</v>
      </c>
      <c r="F30" s="120">
        <f>SUM(F22:F29)</f>
        <v>0</v>
      </c>
      <c r="G30" s="120">
        <f t="shared" si="3"/>
        <v>0</v>
      </c>
      <c r="H30" s="120">
        <f t="shared" si="3"/>
        <v>0</v>
      </c>
      <c r="I30" s="120">
        <f t="shared" si="3"/>
        <v>0</v>
      </c>
      <c r="J30" s="120">
        <f t="shared" si="3"/>
        <v>0</v>
      </c>
      <c r="V30" s="419"/>
      <c r="X30" s="51"/>
      <c r="Y30" s="49" t="str">
        <f>IF(SUM(E30:J30)=0,"Incomplet","OK")</f>
        <v>Incomplet</v>
      </c>
      <c r="Z30" s="52"/>
    </row>
    <row r="31" spans="1:26" x14ac:dyDescent="0.25">
      <c r="C31" s="72"/>
      <c r="D31" s="35"/>
      <c r="E31" s="35"/>
      <c r="F31" s="35"/>
      <c r="G31" s="35"/>
      <c r="H31" s="35"/>
      <c r="I31" s="35"/>
      <c r="J31" s="35"/>
      <c r="K31" s="35"/>
      <c r="L31" s="35"/>
      <c r="M31" s="35"/>
      <c r="N31" s="35"/>
      <c r="O31" s="35"/>
      <c r="P31" s="35"/>
      <c r="Q31" s="35"/>
      <c r="R31" s="35"/>
      <c r="V31" s="419"/>
      <c r="X31" s="51"/>
      <c r="Z31" s="52"/>
    </row>
    <row r="32" spans="1:26" ht="15" customHeight="1" x14ac:dyDescent="0.25">
      <c r="C32" s="671" t="s">
        <v>309</v>
      </c>
      <c r="D32" s="671"/>
      <c r="E32" s="671"/>
      <c r="F32" s="671"/>
      <c r="G32" s="671"/>
      <c r="H32" s="671"/>
      <c r="I32" s="671"/>
      <c r="J32" s="671"/>
      <c r="K32" s="671"/>
      <c r="L32" s="671"/>
      <c r="M32" s="671"/>
      <c r="N32" s="671"/>
      <c r="O32" s="671"/>
      <c r="P32" s="671"/>
      <c r="Q32" s="671"/>
      <c r="R32" s="671"/>
      <c r="S32" s="671"/>
      <c r="T32" s="671"/>
      <c r="V32" s="419"/>
      <c r="X32" s="51"/>
      <c r="Z32" s="52"/>
    </row>
    <row r="33" spans="1:36" x14ac:dyDescent="0.25">
      <c r="C33" s="72"/>
      <c r="D33" s="35"/>
      <c r="E33" s="35"/>
      <c r="F33" s="35"/>
      <c r="G33" s="35"/>
      <c r="H33" s="35"/>
      <c r="I33" s="35"/>
      <c r="J33" s="35"/>
      <c r="K33" s="35"/>
      <c r="L33" s="35"/>
      <c r="M33" s="35"/>
      <c r="N33" s="35"/>
      <c r="O33" s="35"/>
      <c r="P33" s="35"/>
      <c r="Q33" s="35"/>
      <c r="R33" s="35"/>
      <c r="V33" s="419"/>
      <c r="X33" s="51"/>
      <c r="Z33" s="52"/>
    </row>
    <row r="34" spans="1:36" x14ac:dyDescent="0.25">
      <c r="A34" s="42" t="s">
        <v>555</v>
      </c>
      <c r="D34" s="71" t="s">
        <v>289</v>
      </c>
      <c r="E34" s="71">
        <v>2025</v>
      </c>
      <c r="V34" s="419"/>
      <c r="X34" s="51"/>
      <c r="Z34" s="52"/>
    </row>
    <row r="35" spans="1:36" x14ac:dyDescent="0.25">
      <c r="D35" s="64"/>
      <c r="E35" s="66" t="s">
        <v>643</v>
      </c>
      <c r="V35" s="419"/>
      <c r="X35" s="51"/>
      <c r="Z35" s="52"/>
    </row>
    <row r="36" spans="1:36" x14ac:dyDescent="0.25">
      <c r="A36" s="67" t="s">
        <v>314</v>
      </c>
      <c r="D36" s="68" t="s">
        <v>213</v>
      </c>
      <c r="E36" s="133"/>
      <c r="V36" s="419"/>
      <c r="X36" s="51"/>
      <c r="Z36" s="52"/>
    </row>
    <row r="37" spans="1:36" x14ac:dyDescent="0.25">
      <c r="A37" s="67" t="s">
        <v>315</v>
      </c>
      <c r="D37" s="68" t="s">
        <v>214</v>
      </c>
      <c r="E37" s="133"/>
      <c r="V37" s="419"/>
      <c r="X37" s="51"/>
      <c r="Z37" s="52"/>
    </row>
    <row r="38" spans="1:36" x14ac:dyDescent="0.25">
      <c r="A38" s="67" t="s">
        <v>316</v>
      </c>
      <c r="D38" s="68" t="s">
        <v>215</v>
      </c>
      <c r="E38" s="133"/>
      <c r="V38" s="419"/>
      <c r="X38" s="51"/>
      <c r="Y38" s="49" t="str">
        <f>IF(SUM(E36:E38)=0,"Incomplet","OK")</f>
        <v>Incomplet</v>
      </c>
      <c r="Z38" s="52"/>
    </row>
    <row r="39" spans="1:36" x14ac:dyDescent="0.25">
      <c r="V39" s="419"/>
      <c r="X39" s="51"/>
      <c r="Z39" s="52"/>
    </row>
    <row r="40" spans="1:36" ht="68.55" customHeight="1" x14ac:dyDescent="0.25">
      <c r="C40" s="73"/>
      <c r="D40" s="71" t="s">
        <v>678</v>
      </c>
      <c r="E40" s="71" t="s">
        <v>291</v>
      </c>
      <c r="F40" s="71" t="s">
        <v>216</v>
      </c>
      <c r="G40" s="71" t="s">
        <v>269</v>
      </c>
      <c r="V40" s="419"/>
      <c r="X40" s="51"/>
      <c r="Z40" s="52"/>
      <c r="AD40" s="33"/>
      <c r="AE40" s="33"/>
      <c r="AF40" s="33"/>
      <c r="AG40" s="33"/>
      <c r="AH40" s="33"/>
      <c r="AI40" s="33"/>
      <c r="AJ40" s="37"/>
    </row>
    <row r="41" spans="1:36" ht="68.55" customHeight="1" x14ac:dyDescent="0.25">
      <c r="C41" s="73"/>
      <c r="D41" s="64"/>
      <c r="E41" s="66" t="s">
        <v>644</v>
      </c>
      <c r="F41" s="66" t="s">
        <v>645</v>
      </c>
      <c r="G41" s="66" t="s">
        <v>646</v>
      </c>
      <c r="V41" s="419"/>
      <c r="X41" s="51"/>
      <c r="Z41" s="52"/>
      <c r="AD41" s="33"/>
      <c r="AE41" s="33"/>
      <c r="AF41" s="33"/>
      <c r="AG41" s="33"/>
      <c r="AH41" s="33"/>
      <c r="AI41" s="33"/>
      <c r="AJ41" s="37"/>
    </row>
    <row r="42" spans="1:36" x14ac:dyDescent="0.25">
      <c r="A42" s="67" t="s">
        <v>317</v>
      </c>
      <c r="C42" s="73"/>
      <c r="D42" s="68" t="s">
        <v>279</v>
      </c>
      <c r="E42" s="134"/>
      <c r="F42" s="133">
        <v>0</v>
      </c>
      <c r="G42" s="133">
        <v>0</v>
      </c>
      <c r="V42" s="419"/>
      <c r="X42" s="51"/>
      <c r="Z42" s="52"/>
      <c r="AD42" s="33"/>
      <c r="AE42" s="33"/>
      <c r="AF42" s="33"/>
      <c r="AG42" s="33"/>
      <c r="AH42" s="33"/>
      <c r="AI42" s="33"/>
      <c r="AJ42" s="37"/>
    </row>
    <row r="43" spans="1:36" x14ac:dyDescent="0.25">
      <c r="A43" s="67" t="s">
        <v>318</v>
      </c>
      <c r="C43" s="73"/>
      <c r="D43" s="68" t="s">
        <v>280</v>
      </c>
      <c r="E43" s="134"/>
      <c r="F43" s="133">
        <v>0</v>
      </c>
      <c r="G43" s="133">
        <v>0</v>
      </c>
      <c r="V43" s="419"/>
      <c r="X43" s="51"/>
      <c r="Z43" s="52"/>
      <c r="AD43" s="33"/>
      <c r="AE43" s="33"/>
      <c r="AF43" s="33"/>
      <c r="AG43" s="33"/>
      <c r="AH43" s="33"/>
      <c r="AI43" s="33"/>
      <c r="AJ43" s="37"/>
    </row>
    <row r="44" spans="1:36" x14ac:dyDescent="0.25">
      <c r="A44" s="67" t="s">
        <v>319</v>
      </c>
      <c r="C44" s="73"/>
      <c r="D44" s="68" t="s">
        <v>281</v>
      </c>
      <c r="E44" s="134"/>
      <c r="F44" s="133">
        <v>0</v>
      </c>
      <c r="G44" s="133">
        <v>0</v>
      </c>
      <c r="V44" s="419"/>
      <c r="X44" s="51"/>
      <c r="Z44" s="52"/>
      <c r="AD44" s="33"/>
      <c r="AE44" s="33"/>
      <c r="AF44" s="33"/>
      <c r="AG44" s="33"/>
      <c r="AH44" s="33"/>
      <c r="AI44" s="33"/>
      <c r="AJ44" s="37"/>
    </row>
    <row r="45" spans="1:36" x14ac:dyDescent="0.25">
      <c r="A45" s="67" t="s">
        <v>320</v>
      </c>
      <c r="C45" s="73"/>
      <c r="D45" s="68" t="s">
        <v>282</v>
      </c>
      <c r="E45" s="134"/>
      <c r="F45" s="133">
        <v>0</v>
      </c>
      <c r="G45" s="133">
        <v>0</v>
      </c>
      <c r="V45" s="419"/>
      <c r="X45" s="51"/>
      <c r="Z45" s="52"/>
      <c r="AD45" s="33"/>
      <c r="AE45" s="33"/>
      <c r="AF45" s="33"/>
      <c r="AG45" s="33"/>
      <c r="AH45" s="33"/>
      <c r="AI45" s="33"/>
      <c r="AJ45" s="37"/>
    </row>
    <row r="46" spans="1:36" x14ac:dyDescent="0.25">
      <c r="A46" s="67" t="s">
        <v>321</v>
      </c>
      <c r="C46" s="73"/>
      <c r="D46" s="68" t="s">
        <v>283</v>
      </c>
      <c r="E46" s="134"/>
      <c r="F46" s="133">
        <v>0</v>
      </c>
      <c r="G46" s="133">
        <v>0</v>
      </c>
      <c r="V46" s="419"/>
      <c r="X46" s="51"/>
      <c r="Z46" s="52"/>
      <c r="AD46" s="33"/>
      <c r="AE46" s="33"/>
      <c r="AF46" s="33"/>
      <c r="AG46" s="33"/>
      <c r="AH46" s="33"/>
      <c r="AI46" s="33"/>
      <c r="AJ46" s="37"/>
    </row>
    <row r="47" spans="1:36" x14ac:dyDescent="0.25">
      <c r="A47" s="67" t="s">
        <v>323</v>
      </c>
      <c r="C47" s="73"/>
      <c r="D47" s="68" t="s">
        <v>322</v>
      </c>
      <c r="E47" s="134"/>
      <c r="F47" s="133">
        <v>0</v>
      </c>
      <c r="G47" s="133">
        <v>0</v>
      </c>
      <c r="V47" s="419"/>
      <c r="X47" s="51"/>
      <c r="Z47" s="52"/>
      <c r="AD47" s="33"/>
      <c r="AE47" s="33"/>
      <c r="AF47" s="33"/>
      <c r="AG47" s="33"/>
      <c r="AH47" s="33"/>
      <c r="AI47" s="33"/>
      <c r="AJ47" s="37"/>
    </row>
    <row r="48" spans="1:36" x14ac:dyDescent="0.25">
      <c r="A48" s="67"/>
      <c r="C48" s="73"/>
      <c r="D48" s="70" t="s">
        <v>285</v>
      </c>
      <c r="E48" s="120">
        <f>SUM(E42:E47)</f>
        <v>0</v>
      </c>
      <c r="F48" s="127"/>
      <c r="G48" s="127"/>
      <c r="V48" s="419"/>
      <c r="X48" s="51"/>
      <c r="Y48" s="49" t="str">
        <f>IF(SUM(E48:G48)=0,"Incomplet","OK")</f>
        <v>Incomplet</v>
      </c>
      <c r="Z48" s="52"/>
      <c r="AD48" s="33"/>
      <c r="AE48" s="33"/>
      <c r="AF48" s="33"/>
      <c r="AG48" s="33"/>
      <c r="AH48" s="33"/>
      <c r="AI48" s="33"/>
      <c r="AJ48" s="37"/>
    </row>
    <row r="49" spans="1:36" x14ac:dyDescent="0.25">
      <c r="C49" s="73"/>
      <c r="D49" s="68" t="s">
        <v>290</v>
      </c>
      <c r="E49" s="176">
        <f>+E18+M18</f>
        <v>0</v>
      </c>
      <c r="G49" s="74"/>
      <c r="V49" s="419"/>
      <c r="X49" s="51"/>
      <c r="Z49" s="52"/>
      <c r="AD49" s="33"/>
      <c r="AE49" s="33"/>
      <c r="AF49" s="33"/>
      <c r="AG49" s="36"/>
      <c r="AH49" s="36"/>
      <c r="AI49" s="36"/>
      <c r="AJ49" s="75"/>
    </row>
    <row r="50" spans="1:36" x14ac:dyDescent="0.25">
      <c r="C50" s="73"/>
      <c r="D50" s="71" t="s">
        <v>292</v>
      </c>
      <c r="E50" s="125">
        <f>+E48-E49</f>
        <v>0</v>
      </c>
      <c r="G50" s="74"/>
      <c r="V50" s="419"/>
      <c r="X50" s="51"/>
      <c r="Z50" s="52"/>
      <c r="AD50" s="33"/>
      <c r="AE50" s="33"/>
      <c r="AF50" s="33"/>
      <c r="AG50" s="36"/>
      <c r="AH50" s="36"/>
      <c r="AI50" s="36"/>
      <c r="AJ50" s="75"/>
    </row>
    <row r="51" spans="1:36" x14ac:dyDescent="0.25">
      <c r="C51" s="73"/>
      <c r="D51" s="76"/>
      <c r="E51" s="74"/>
      <c r="F51" s="74"/>
      <c r="G51" s="74"/>
      <c r="J51" s="74"/>
      <c r="K51" s="74"/>
      <c r="L51" s="74"/>
      <c r="M51" s="74"/>
      <c r="N51" s="74"/>
      <c r="O51" s="74"/>
      <c r="P51" s="74"/>
      <c r="Q51" s="74"/>
      <c r="R51" s="74"/>
      <c r="S51" s="74"/>
      <c r="T51" s="74"/>
      <c r="V51" s="419"/>
      <c r="X51" s="51"/>
      <c r="Z51" s="52"/>
      <c r="AD51" s="33"/>
      <c r="AE51" s="33"/>
      <c r="AF51" s="33"/>
      <c r="AG51" s="36"/>
      <c r="AH51" s="36"/>
      <c r="AI51" s="36"/>
      <c r="AJ51" s="75"/>
    </row>
    <row r="52" spans="1:36" x14ac:dyDescent="0.25">
      <c r="C52" s="73"/>
      <c r="D52" s="77"/>
      <c r="E52" s="78">
        <v>2025</v>
      </c>
      <c r="F52" s="74"/>
      <c r="G52" s="74"/>
      <c r="H52" s="74"/>
      <c r="I52" s="74"/>
      <c r="J52" s="74"/>
      <c r="K52" s="74"/>
      <c r="L52" s="74"/>
      <c r="M52" s="74"/>
      <c r="N52" s="74"/>
      <c r="O52" s="74"/>
      <c r="P52" s="74"/>
      <c r="Q52" s="74"/>
      <c r="R52" s="74"/>
      <c r="S52" s="74"/>
      <c r="T52" s="74"/>
      <c r="V52" s="419"/>
      <c r="X52" s="51"/>
      <c r="Z52" s="52"/>
      <c r="AD52" s="33"/>
      <c r="AE52" s="33"/>
      <c r="AF52" s="33"/>
      <c r="AG52" s="36"/>
      <c r="AH52" s="36"/>
      <c r="AI52" s="36"/>
      <c r="AJ52" s="75"/>
    </row>
    <row r="53" spans="1:36" x14ac:dyDescent="0.25">
      <c r="C53" s="73"/>
      <c r="D53" s="77"/>
      <c r="E53" s="66" t="s">
        <v>647</v>
      </c>
      <c r="F53" s="74"/>
      <c r="G53" s="74"/>
      <c r="H53" s="74"/>
      <c r="I53" s="74"/>
      <c r="J53" s="74"/>
      <c r="K53" s="74"/>
      <c r="L53" s="74"/>
      <c r="M53" s="74"/>
      <c r="N53" s="74"/>
      <c r="O53" s="74"/>
      <c r="P53" s="74"/>
      <c r="Q53" s="74"/>
      <c r="R53" s="74"/>
      <c r="S53" s="74"/>
      <c r="T53" s="74"/>
      <c r="V53" s="419"/>
      <c r="X53" s="51"/>
      <c r="Z53" s="52"/>
      <c r="AD53" s="33"/>
      <c r="AE53" s="33"/>
      <c r="AF53" s="33"/>
      <c r="AG53" s="36"/>
      <c r="AH53" s="36"/>
      <c r="AI53" s="36"/>
      <c r="AJ53" s="75"/>
    </row>
    <row r="54" spans="1:36" ht="16.95" customHeight="1" x14ac:dyDescent="0.25">
      <c r="A54" s="67" t="s">
        <v>328</v>
      </c>
      <c r="B54" s="79"/>
      <c r="C54" s="73"/>
      <c r="D54" s="80" t="s">
        <v>284</v>
      </c>
      <c r="E54" s="135">
        <v>0</v>
      </c>
      <c r="F54" s="74"/>
      <c r="H54" s="74"/>
      <c r="I54" s="74"/>
      <c r="V54" s="422"/>
      <c r="X54" s="51"/>
      <c r="Y54" s="49" t="str">
        <f>IF(AND(COUNTBLANK(E54:E55)=0,E54&lt;&gt;E55),"OK","Incomplet")</f>
        <v>Incomplet</v>
      </c>
      <c r="Z54" s="52"/>
      <c r="AD54" s="33"/>
      <c r="AE54" s="33"/>
      <c r="AF54" s="33"/>
      <c r="AG54" s="33"/>
      <c r="AH54" s="33"/>
      <c r="AI54" s="33"/>
      <c r="AJ54" s="37"/>
    </row>
    <row r="55" spans="1:36" ht="16.95" customHeight="1" x14ac:dyDescent="0.25">
      <c r="A55" s="67" t="s">
        <v>329</v>
      </c>
      <c r="B55" s="79"/>
      <c r="C55" s="73"/>
      <c r="D55" s="68" t="s">
        <v>359</v>
      </c>
      <c r="E55" s="135">
        <v>0</v>
      </c>
      <c r="F55" s="74"/>
      <c r="G55" s="41"/>
      <c r="H55" s="41"/>
      <c r="I55" s="74"/>
      <c r="V55" s="419"/>
      <c r="X55" s="51"/>
      <c r="Z55" s="52"/>
      <c r="AD55" s="33"/>
      <c r="AE55" s="33"/>
      <c r="AF55" s="33"/>
      <c r="AG55" s="33"/>
      <c r="AH55" s="33"/>
      <c r="AI55" s="33"/>
      <c r="AJ55" s="37"/>
    </row>
    <row r="56" spans="1:36" s="81" customFormat="1" ht="16.95" customHeight="1" x14ac:dyDescent="0.25">
      <c r="A56" s="81" t="s">
        <v>554</v>
      </c>
      <c r="V56" s="419"/>
      <c r="X56" s="82"/>
      <c r="Y56" s="83"/>
      <c r="Z56" s="84"/>
    </row>
    <row r="57" spans="1:36" ht="16.95" customHeight="1" x14ac:dyDescent="0.25">
      <c r="A57" s="67" t="s">
        <v>554</v>
      </c>
      <c r="B57" s="79"/>
      <c r="C57" s="73"/>
      <c r="D57" s="81"/>
      <c r="E57" s="78">
        <v>2025</v>
      </c>
      <c r="F57" s="41"/>
      <c r="G57" s="41"/>
      <c r="H57" s="41"/>
      <c r="I57" s="74"/>
      <c r="V57" s="419"/>
      <c r="X57" s="51"/>
      <c r="Z57" s="52"/>
      <c r="AD57" s="33"/>
      <c r="AE57" s="33"/>
      <c r="AF57" s="33"/>
      <c r="AG57" s="33"/>
      <c r="AH57" s="33"/>
      <c r="AI57" s="33"/>
      <c r="AJ57" s="37"/>
    </row>
    <row r="58" spans="1:36" ht="16.95" customHeight="1" x14ac:dyDescent="0.25">
      <c r="A58" s="67"/>
      <c r="B58" s="79"/>
      <c r="C58" s="73"/>
      <c r="D58" s="81"/>
      <c r="E58" s="66" t="s">
        <v>648</v>
      </c>
      <c r="F58" s="41"/>
      <c r="G58" s="41"/>
      <c r="H58" s="41"/>
      <c r="I58" s="74"/>
      <c r="V58" s="419"/>
      <c r="X58" s="51"/>
      <c r="Z58" s="52"/>
      <c r="AD58" s="33"/>
      <c r="AE58" s="33"/>
      <c r="AF58" s="33"/>
      <c r="AG58" s="33"/>
      <c r="AH58" s="33"/>
      <c r="AI58" s="33"/>
      <c r="AJ58" s="37"/>
    </row>
    <row r="59" spans="1:36" ht="22.2" customHeight="1" x14ac:dyDescent="0.25">
      <c r="A59" s="43" t="s">
        <v>390</v>
      </c>
      <c r="C59" s="73"/>
      <c r="D59" s="80" t="s">
        <v>358</v>
      </c>
      <c r="E59" s="136">
        <v>0</v>
      </c>
      <c r="F59" s="44" t="s">
        <v>550</v>
      </c>
      <c r="V59" s="419"/>
      <c r="X59" s="51"/>
      <c r="Y59" s="49" t="str">
        <f>IF(AND(E59&lt;&gt;"",E59&lt;=0),"OK","Incomplet")</f>
        <v>OK</v>
      </c>
      <c r="Z59" s="52"/>
      <c r="AD59" s="33"/>
      <c r="AE59" s="33"/>
      <c r="AF59" s="33"/>
      <c r="AG59" s="33"/>
      <c r="AH59" s="33"/>
      <c r="AI59" s="33"/>
      <c r="AJ59" s="37"/>
    </row>
    <row r="60" spans="1:36" x14ac:dyDescent="0.25">
      <c r="A60" s="67" t="s">
        <v>554</v>
      </c>
      <c r="B60" s="79"/>
      <c r="C60" s="73"/>
      <c r="V60" s="419"/>
      <c r="X60" s="51"/>
      <c r="Z60" s="52"/>
    </row>
    <row r="61" spans="1:36" x14ac:dyDescent="0.25">
      <c r="A61" s="67" t="s">
        <v>554</v>
      </c>
      <c r="B61" s="79"/>
      <c r="C61" s="73"/>
      <c r="V61" s="419"/>
      <c r="X61" s="51"/>
      <c r="Z61" s="52"/>
    </row>
    <row r="62" spans="1:36" ht="15" customHeight="1" x14ac:dyDescent="0.25">
      <c r="A62" s="42" t="s">
        <v>554</v>
      </c>
      <c r="C62" s="671" t="s">
        <v>310</v>
      </c>
      <c r="D62" s="671"/>
      <c r="E62" s="671"/>
      <c r="F62" s="671"/>
      <c r="G62" s="671"/>
      <c r="H62" s="671"/>
      <c r="I62" s="671"/>
      <c r="J62" s="671"/>
      <c r="K62" s="671"/>
      <c r="L62" s="671"/>
      <c r="M62" s="671"/>
      <c r="N62" s="671"/>
      <c r="O62" s="671"/>
      <c r="P62" s="671"/>
      <c r="Q62" s="671"/>
      <c r="R62" s="671"/>
      <c r="S62" s="671"/>
      <c r="T62" s="671"/>
      <c r="V62" s="419"/>
      <c r="X62" s="51"/>
      <c r="Z62" s="52"/>
    </row>
    <row r="63" spans="1:36" x14ac:dyDescent="0.25">
      <c r="A63" s="42" t="s">
        <v>554</v>
      </c>
      <c r="C63" s="73"/>
      <c r="V63" s="419"/>
      <c r="X63" s="51"/>
      <c r="Z63" s="52"/>
    </row>
    <row r="64" spans="1:36" ht="33" customHeight="1" x14ac:dyDescent="0.25">
      <c r="A64" s="42" t="s">
        <v>554</v>
      </c>
      <c r="D64" s="38"/>
      <c r="E64" s="667" t="s">
        <v>311</v>
      </c>
      <c r="F64" s="667"/>
      <c r="G64" s="667"/>
      <c r="H64" s="667" t="s">
        <v>360</v>
      </c>
      <c r="I64" s="667"/>
      <c r="J64" s="667"/>
      <c r="K64" s="667" t="s">
        <v>740</v>
      </c>
      <c r="L64" s="667"/>
      <c r="M64" s="667"/>
      <c r="N64" s="667" t="s">
        <v>124</v>
      </c>
      <c r="O64" s="667"/>
      <c r="P64" s="667"/>
      <c r="V64" s="419"/>
      <c r="X64" s="51"/>
      <c r="Z64" s="52"/>
    </row>
    <row r="65" spans="1:26" ht="40.950000000000003" customHeight="1" x14ac:dyDescent="0.25">
      <c r="A65" s="42" t="s">
        <v>554</v>
      </c>
      <c r="D65" s="71" t="s">
        <v>286</v>
      </c>
      <c r="E65" s="71" t="s">
        <v>149</v>
      </c>
      <c r="F65" s="71" t="s">
        <v>287</v>
      </c>
      <c r="G65" s="71" t="s">
        <v>125</v>
      </c>
      <c r="H65" s="71" t="s">
        <v>149</v>
      </c>
      <c r="I65" s="71" t="s">
        <v>287</v>
      </c>
      <c r="J65" s="71" t="s">
        <v>125</v>
      </c>
      <c r="K65" s="71" t="s">
        <v>149</v>
      </c>
      <c r="L65" s="71" t="s">
        <v>287</v>
      </c>
      <c r="M65" s="71" t="s">
        <v>125</v>
      </c>
      <c r="N65" s="71" t="s">
        <v>149</v>
      </c>
      <c r="O65" s="71" t="s">
        <v>287</v>
      </c>
      <c r="P65" s="71" t="s">
        <v>125</v>
      </c>
      <c r="V65" s="419"/>
      <c r="X65" s="51"/>
      <c r="Z65" s="52"/>
    </row>
    <row r="66" spans="1:26" ht="40.950000000000003" customHeight="1" thickBot="1" x14ac:dyDescent="0.3">
      <c r="D66" s="85"/>
      <c r="E66" s="86" t="s">
        <v>610</v>
      </c>
      <c r="F66" s="86" t="s">
        <v>611</v>
      </c>
      <c r="G66" s="86" t="s">
        <v>612</v>
      </c>
      <c r="H66" s="86" t="s">
        <v>613</v>
      </c>
      <c r="I66" s="86" t="s">
        <v>614</v>
      </c>
      <c r="J66" s="86" t="s">
        <v>615</v>
      </c>
      <c r="K66" s="86" t="s">
        <v>616</v>
      </c>
      <c r="L66" s="86" t="s">
        <v>617</v>
      </c>
      <c r="M66" s="86" t="s">
        <v>618</v>
      </c>
      <c r="N66" s="86" t="s">
        <v>619</v>
      </c>
      <c r="O66" s="86" t="s">
        <v>620</v>
      </c>
      <c r="P66" s="86" t="s">
        <v>621</v>
      </c>
      <c r="V66" s="419"/>
      <c r="X66" s="51"/>
      <c r="Z66" s="52"/>
    </row>
    <row r="67" spans="1:26" ht="14.4" thickBot="1" x14ac:dyDescent="0.3">
      <c r="A67" s="42" t="s">
        <v>554</v>
      </c>
      <c r="D67" s="87"/>
      <c r="E67" s="88" t="s">
        <v>236</v>
      </c>
      <c r="F67" s="89" t="s">
        <v>237</v>
      </c>
      <c r="G67" s="90" t="s">
        <v>238</v>
      </c>
      <c r="H67" s="88" t="s">
        <v>236</v>
      </c>
      <c r="I67" s="89" t="s">
        <v>237</v>
      </c>
      <c r="J67" s="90" t="s">
        <v>238</v>
      </c>
      <c r="K67" s="88" t="s">
        <v>236</v>
      </c>
      <c r="L67" s="89" t="s">
        <v>237</v>
      </c>
      <c r="M67" s="90" t="s">
        <v>238</v>
      </c>
      <c r="N67" s="88" t="s">
        <v>236</v>
      </c>
      <c r="O67" s="89" t="s">
        <v>237</v>
      </c>
      <c r="P67" s="90" t="s">
        <v>238</v>
      </c>
      <c r="V67" s="419"/>
      <c r="X67" s="51"/>
      <c r="Z67" s="52"/>
    </row>
    <row r="68" spans="1:26" ht="29.4" customHeight="1" x14ac:dyDescent="0.25">
      <c r="A68" s="39" t="s">
        <v>424</v>
      </c>
      <c r="C68" s="663" t="s">
        <v>229</v>
      </c>
      <c r="D68" s="2" t="s">
        <v>493</v>
      </c>
      <c r="E68" s="115">
        <f>'2. PC- Ch'!$H$113</f>
        <v>72450</v>
      </c>
      <c r="F68" s="115">
        <f>G9</f>
        <v>0</v>
      </c>
      <c r="G68" s="122">
        <f>IFERROR(E68/F68,0)</f>
        <v>0</v>
      </c>
      <c r="H68" s="115">
        <f>'2. PC- Ch'!$H$56</f>
        <v>0</v>
      </c>
      <c r="I68" s="115">
        <f>K9</f>
        <v>0</v>
      </c>
      <c r="J68" s="122">
        <f t="shared" ref="J68:J71" si="4">IFERROR(H68/I68,0)</f>
        <v>0</v>
      </c>
      <c r="K68" s="115">
        <f>'2. PC- Ch'!$H$64</f>
        <v>0</v>
      </c>
      <c r="L68" s="115">
        <f>O9</f>
        <v>0</v>
      </c>
      <c r="M68" s="122">
        <f>IFERROR(K68/L68,0)</f>
        <v>0</v>
      </c>
      <c r="N68" s="91"/>
      <c r="O68" s="92"/>
      <c r="P68" s="91"/>
      <c r="V68" s="419"/>
      <c r="X68" s="51"/>
      <c r="Z68" s="52"/>
    </row>
    <row r="69" spans="1:26" ht="30.6" x14ac:dyDescent="0.25">
      <c r="A69" s="39" t="s">
        <v>425</v>
      </c>
      <c r="C69" s="663"/>
      <c r="D69" s="2" t="s">
        <v>496</v>
      </c>
      <c r="E69" s="115">
        <f>'2. PC- Ch'!$H$114</f>
        <v>17480</v>
      </c>
      <c r="F69" s="115">
        <f>G10</f>
        <v>0</v>
      </c>
      <c r="G69" s="122">
        <f t="shared" ref="G69:G71" si="5">IFERROR(E69/F69,0)</f>
        <v>0</v>
      </c>
      <c r="H69" s="115">
        <f>'2. PC- Ch'!$H$57</f>
        <v>0</v>
      </c>
      <c r="I69" s="115">
        <f>K10</f>
        <v>0</v>
      </c>
      <c r="J69" s="122">
        <f t="shared" si="4"/>
        <v>0</v>
      </c>
      <c r="K69" s="115">
        <f>'2. PC- Ch'!$H$65</f>
        <v>0</v>
      </c>
      <c r="L69" s="115">
        <f>O10</f>
        <v>0</v>
      </c>
      <c r="M69" s="122">
        <f t="shared" ref="M69:M71" si="6">IFERROR(K69/L69,0)</f>
        <v>0</v>
      </c>
      <c r="N69" s="91"/>
      <c r="O69" s="92"/>
      <c r="P69" s="91"/>
      <c r="V69" s="419"/>
      <c r="X69" s="51"/>
      <c r="Z69" s="52"/>
    </row>
    <row r="70" spans="1:26" x14ac:dyDescent="0.25">
      <c r="A70" s="39" t="s">
        <v>426</v>
      </c>
      <c r="C70" s="663"/>
      <c r="D70" s="2" t="s">
        <v>222</v>
      </c>
      <c r="E70" s="115">
        <f>'2. PC- Ch'!$H$115</f>
        <v>0</v>
      </c>
      <c r="F70" s="115">
        <f>G11</f>
        <v>0</v>
      </c>
      <c r="G70" s="122">
        <f t="shared" si="5"/>
        <v>0</v>
      </c>
      <c r="H70" s="115">
        <f>'2. PC- Ch'!$H$58</f>
        <v>0</v>
      </c>
      <c r="I70" s="115">
        <f>K11</f>
        <v>0</v>
      </c>
      <c r="J70" s="122">
        <f t="shared" si="4"/>
        <v>0</v>
      </c>
      <c r="K70" s="115">
        <f>'2. PC- Ch'!$H$66</f>
        <v>0</v>
      </c>
      <c r="L70" s="115">
        <f>O11</f>
        <v>0</v>
      </c>
      <c r="M70" s="122">
        <f t="shared" si="6"/>
        <v>0</v>
      </c>
      <c r="N70" s="92"/>
      <c r="O70" s="92"/>
      <c r="P70" s="91"/>
      <c r="V70" s="419"/>
      <c r="X70" s="51"/>
      <c r="Z70" s="52"/>
    </row>
    <row r="71" spans="1:26" x14ac:dyDescent="0.25">
      <c r="A71" s="39" t="s">
        <v>427</v>
      </c>
      <c r="C71" s="663"/>
      <c r="D71" s="68" t="s">
        <v>221</v>
      </c>
      <c r="E71" s="115">
        <f>'2. PC- Ch'!$H$116</f>
        <v>0</v>
      </c>
      <c r="F71" s="115">
        <f>G13</f>
        <v>0</v>
      </c>
      <c r="G71" s="122">
        <f t="shared" si="5"/>
        <v>0</v>
      </c>
      <c r="H71" s="115">
        <f>'2. PC- Ch'!$H$59</f>
        <v>0</v>
      </c>
      <c r="I71" s="115">
        <f>K13</f>
        <v>0</v>
      </c>
      <c r="J71" s="122">
        <f t="shared" si="4"/>
        <v>0</v>
      </c>
      <c r="K71" s="115">
        <f>'2. PC- Ch'!$H$67</f>
        <v>0</v>
      </c>
      <c r="L71" s="115">
        <f>O13</f>
        <v>0</v>
      </c>
      <c r="M71" s="122">
        <f t="shared" si="6"/>
        <v>0</v>
      </c>
      <c r="N71" s="92"/>
      <c r="O71" s="92"/>
      <c r="P71" s="91"/>
      <c r="V71" s="419"/>
      <c r="X71" s="51"/>
      <c r="Z71" s="52"/>
    </row>
    <row r="72" spans="1:26" ht="5.4" customHeight="1" x14ac:dyDescent="0.25">
      <c r="A72" s="39" t="s">
        <v>554</v>
      </c>
      <c r="D72" s="68"/>
      <c r="E72" s="116"/>
      <c r="F72" s="116"/>
      <c r="G72" s="123"/>
      <c r="H72" s="116"/>
      <c r="I72" s="116"/>
      <c r="J72" s="123"/>
      <c r="K72" s="116"/>
      <c r="L72" s="116"/>
      <c r="M72" s="123"/>
      <c r="O72" s="40"/>
      <c r="V72" s="419"/>
      <c r="X72" s="51"/>
      <c r="Z72" s="52"/>
    </row>
    <row r="73" spans="1:26" x14ac:dyDescent="0.25">
      <c r="A73" s="39" t="s">
        <v>428</v>
      </c>
      <c r="D73" s="69" t="s">
        <v>231</v>
      </c>
      <c r="E73" s="115">
        <f>'2. PC- Ch'!$H$119</f>
        <v>9660</v>
      </c>
      <c r="F73" s="115">
        <f>G15</f>
        <v>0</v>
      </c>
      <c r="G73" s="122">
        <f>IFERROR(E73/F73,0)</f>
        <v>0</v>
      </c>
      <c r="H73" s="115">
        <f>'2. PC- Ch'!$H$62</f>
        <v>0</v>
      </c>
      <c r="I73" s="115">
        <f>K15</f>
        <v>0</v>
      </c>
      <c r="J73" s="122">
        <f>IFERROR(H73/I73,0)</f>
        <v>0</v>
      </c>
      <c r="K73" s="115">
        <f>'2. PC- Ch'!$H$70</f>
        <v>0</v>
      </c>
      <c r="L73" s="115">
        <f>O15</f>
        <v>0</v>
      </c>
      <c r="M73" s="122">
        <f>IFERROR(K73/L73,0)</f>
        <v>0</v>
      </c>
      <c r="N73" s="92"/>
      <c r="O73" s="92"/>
      <c r="P73" s="91"/>
      <c r="V73" s="419"/>
      <c r="X73" s="51"/>
      <c r="Z73" s="52"/>
    </row>
    <row r="74" spans="1:26" ht="5.4" customHeight="1" x14ac:dyDescent="0.25">
      <c r="A74" s="39" t="s">
        <v>554</v>
      </c>
      <c r="D74" s="69"/>
      <c r="E74" s="116"/>
      <c r="F74" s="116"/>
      <c r="G74" s="123"/>
      <c r="H74" s="116"/>
      <c r="I74" s="116"/>
      <c r="J74" s="123"/>
      <c r="K74" s="116"/>
      <c r="L74" s="116"/>
      <c r="M74" s="123"/>
      <c r="O74" s="40"/>
      <c r="V74" s="419"/>
      <c r="X74" s="51"/>
      <c r="Z74" s="52"/>
    </row>
    <row r="75" spans="1:26" x14ac:dyDescent="0.25">
      <c r="A75" s="39" t="s">
        <v>429</v>
      </c>
      <c r="D75" s="69" t="s">
        <v>230</v>
      </c>
      <c r="E75" s="115">
        <f>'2. PC- Ch'!$H$120</f>
        <v>26220</v>
      </c>
      <c r="F75" s="115">
        <f>G17</f>
        <v>0</v>
      </c>
      <c r="G75" s="122">
        <f>IFERROR(E75/F75,0)</f>
        <v>0</v>
      </c>
      <c r="H75" s="115">
        <f>'2. PC- Ch'!$H$63</f>
        <v>0</v>
      </c>
      <c r="I75" s="115">
        <f>K17</f>
        <v>0</v>
      </c>
      <c r="J75" s="122">
        <f>IFERROR(H75/I75,0)</f>
        <v>0</v>
      </c>
      <c r="K75" s="115">
        <f>'2. PC- Ch'!$H$71</f>
        <v>0</v>
      </c>
      <c r="L75" s="115">
        <f>O17</f>
        <v>0</v>
      </c>
      <c r="M75" s="122">
        <f>IFERROR(K75/L75,0)</f>
        <v>0</v>
      </c>
      <c r="N75" s="92"/>
      <c r="O75" s="92"/>
      <c r="P75" s="91"/>
      <c r="V75" s="419"/>
      <c r="X75" s="51"/>
      <c r="Z75" s="52"/>
    </row>
    <row r="76" spans="1:26" x14ac:dyDescent="0.25">
      <c r="A76" s="39" t="s">
        <v>554</v>
      </c>
      <c r="D76" s="70" t="s">
        <v>13</v>
      </c>
      <c r="E76" s="117">
        <f>SUM(E68:E71,E73,E75)</f>
        <v>125810</v>
      </c>
      <c r="F76" s="117">
        <f>SUM(F68:F71,F73,F75)</f>
        <v>0</v>
      </c>
      <c r="G76" s="121">
        <f>IFERROR(E76/F76,0)</f>
        <v>0</v>
      </c>
      <c r="H76" s="117">
        <f>SUM(H68:H71,H73,H75)</f>
        <v>0</v>
      </c>
      <c r="I76" s="117">
        <f>SUM(I68:I71,I73,I75)</f>
        <v>0</v>
      </c>
      <c r="J76" s="121">
        <v>0</v>
      </c>
      <c r="K76" s="117">
        <f>SUM(K68:K71,K73,K75)</f>
        <v>0</v>
      </c>
      <c r="L76" s="117">
        <f>$O$18</f>
        <v>0</v>
      </c>
      <c r="M76" s="121">
        <f>IFERROR(K76/L76,0)</f>
        <v>0</v>
      </c>
      <c r="N76" s="92"/>
      <c r="O76" s="92"/>
      <c r="P76" s="91"/>
      <c r="V76" s="419"/>
      <c r="X76" s="51"/>
      <c r="Z76" s="52"/>
    </row>
    <row r="77" spans="1:26" x14ac:dyDescent="0.25">
      <c r="A77" s="42" t="s">
        <v>554</v>
      </c>
      <c r="E77" s="74"/>
      <c r="F77" s="74"/>
      <c r="G77" s="74"/>
      <c r="H77" s="74"/>
      <c r="I77" s="74"/>
      <c r="J77" s="74"/>
      <c r="K77" s="74"/>
      <c r="L77" s="74"/>
      <c r="M77" s="74"/>
      <c r="N77" s="74"/>
      <c r="O77" s="74"/>
      <c r="P77" s="74"/>
      <c r="V77" s="419"/>
      <c r="X77" s="51"/>
      <c r="Z77" s="52"/>
    </row>
    <row r="78" spans="1:26" ht="48.6" customHeight="1" x14ac:dyDescent="0.25">
      <c r="A78" s="42" t="s">
        <v>554</v>
      </c>
      <c r="E78" s="668" t="s">
        <v>311</v>
      </c>
      <c r="F78" s="669"/>
      <c r="G78" s="670"/>
      <c r="H78" s="667" t="s">
        <v>361</v>
      </c>
      <c r="I78" s="667"/>
      <c r="J78" s="667"/>
      <c r="K78" s="667" t="s">
        <v>740</v>
      </c>
      <c r="L78" s="667"/>
      <c r="M78" s="667"/>
      <c r="N78" s="668" t="s">
        <v>124</v>
      </c>
      <c r="O78" s="669"/>
      <c r="P78" s="670"/>
      <c r="V78" s="419"/>
      <c r="X78" s="51"/>
      <c r="Z78" s="52"/>
    </row>
    <row r="79" spans="1:26" ht="40.799999999999997" x14ac:dyDescent="0.25">
      <c r="A79" s="42" t="s">
        <v>554</v>
      </c>
      <c r="D79" s="71" t="s">
        <v>288</v>
      </c>
      <c r="E79" s="71" t="s">
        <v>149</v>
      </c>
      <c r="F79" s="71" t="s">
        <v>366</v>
      </c>
      <c r="G79" s="71" t="s">
        <v>365</v>
      </c>
      <c r="H79" s="71" t="s">
        <v>149</v>
      </c>
      <c r="I79" s="71" t="s">
        <v>366</v>
      </c>
      <c r="J79" s="71" t="s">
        <v>365</v>
      </c>
      <c r="K79" s="71" t="s">
        <v>149</v>
      </c>
      <c r="L79" s="71" t="s">
        <v>366</v>
      </c>
      <c r="M79" s="71" t="s">
        <v>365</v>
      </c>
      <c r="N79" s="71" t="s">
        <v>149</v>
      </c>
      <c r="O79" s="71" t="s">
        <v>366</v>
      </c>
      <c r="P79" s="71" t="s">
        <v>365</v>
      </c>
      <c r="V79" s="419"/>
      <c r="X79" s="51"/>
      <c r="Z79" s="52"/>
    </row>
    <row r="80" spans="1:26" ht="21" thickBot="1" x14ac:dyDescent="0.3">
      <c r="D80" s="85"/>
      <c r="E80" s="86" t="s">
        <v>598</v>
      </c>
      <c r="F80" s="66" t="s">
        <v>599</v>
      </c>
      <c r="G80" s="93" t="s">
        <v>600</v>
      </c>
      <c r="H80" s="86" t="s">
        <v>601</v>
      </c>
      <c r="I80" s="66" t="s">
        <v>602</v>
      </c>
      <c r="J80" s="93" t="s">
        <v>603</v>
      </c>
      <c r="K80" s="86" t="s">
        <v>604</v>
      </c>
      <c r="L80" s="66" t="s">
        <v>605</v>
      </c>
      <c r="M80" s="93" t="s">
        <v>606</v>
      </c>
      <c r="N80" s="86" t="s">
        <v>607</v>
      </c>
      <c r="O80" s="66" t="s">
        <v>608</v>
      </c>
      <c r="P80" s="86" t="s">
        <v>609</v>
      </c>
      <c r="V80" s="419"/>
      <c r="X80" s="51"/>
      <c r="Z80" s="52"/>
    </row>
    <row r="81" spans="1:26" ht="14.4" thickBot="1" x14ac:dyDescent="0.3">
      <c r="A81" s="42" t="s">
        <v>554</v>
      </c>
      <c r="D81" s="87"/>
      <c r="E81" s="88" t="s">
        <v>236</v>
      </c>
      <c r="F81" s="89" t="s">
        <v>237</v>
      </c>
      <c r="G81" s="90" t="s">
        <v>238</v>
      </c>
      <c r="H81" s="88" t="s">
        <v>236</v>
      </c>
      <c r="I81" s="89" t="s">
        <v>237</v>
      </c>
      <c r="J81" s="90" t="s">
        <v>238</v>
      </c>
      <c r="K81" s="88" t="s">
        <v>236</v>
      </c>
      <c r="L81" s="89" t="s">
        <v>237</v>
      </c>
      <c r="M81" s="90" t="s">
        <v>238</v>
      </c>
      <c r="N81" s="88" t="s">
        <v>236</v>
      </c>
      <c r="O81" s="89" t="s">
        <v>237</v>
      </c>
      <c r="P81" s="90" t="s">
        <v>238</v>
      </c>
      <c r="V81" s="419"/>
      <c r="X81" s="51"/>
      <c r="Z81" s="52"/>
    </row>
    <row r="82" spans="1:26" ht="20.399999999999999" x14ac:dyDescent="0.25">
      <c r="A82" s="39" t="s">
        <v>430</v>
      </c>
      <c r="C82" s="663" t="s">
        <v>229</v>
      </c>
      <c r="D82" s="2" t="s">
        <v>493</v>
      </c>
      <c r="E82" s="118">
        <f>'2. PC- Ch'!$H$113</f>
        <v>72450</v>
      </c>
      <c r="F82" s="118">
        <f>H9</f>
        <v>0</v>
      </c>
      <c r="G82" s="122">
        <f t="shared" ref="G82:G89" si="7">IFERROR(E82/F82,0)</f>
        <v>0</v>
      </c>
      <c r="H82" s="118">
        <f>'2. PC- Ch'!$H$56</f>
        <v>0</v>
      </c>
      <c r="I82" s="118">
        <f>L9</f>
        <v>0</v>
      </c>
      <c r="J82" s="122">
        <f t="shared" ref="J82:J85" si="8">IFERROR(H82/I82,0)</f>
        <v>0</v>
      </c>
      <c r="K82" s="118">
        <f>'2. PC- Ch'!$H$64</f>
        <v>0</v>
      </c>
      <c r="L82" s="118">
        <f>P9</f>
        <v>0</v>
      </c>
      <c r="M82" s="122">
        <f t="shared" ref="M82:M85" si="9">IFERROR(K82/L82,0)</f>
        <v>0</v>
      </c>
      <c r="N82" s="91"/>
      <c r="O82" s="92"/>
      <c r="P82" s="91"/>
      <c r="V82" s="419"/>
      <c r="X82" s="51"/>
      <c r="Z82" s="52"/>
    </row>
    <row r="83" spans="1:26" ht="30.6" x14ac:dyDescent="0.25">
      <c r="A83" s="39" t="s">
        <v>431</v>
      </c>
      <c r="C83" s="663"/>
      <c r="D83" s="2" t="s">
        <v>496</v>
      </c>
      <c r="E83" s="118">
        <f>'2. PC- Ch'!$H$114</f>
        <v>17480</v>
      </c>
      <c r="F83" s="118">
        <f>H10</f>
        <v>0</v>
      </c>
      <c r="G83" s="122">
        <f t="shared" si="7"/>
        <v>0</v>
      </c>
      <c r="H83" s="118">
        <f>'2. PC- Ch'!$H$57</f>
        <v>0</v>
      </c>
      <c r="I83" s="118">
        <f>L10</f>
        <v>0</v>
      </c>
      <c r="J83" s="122">
        <f t="shared" si="8"/>
        <v>0</v>
      </c>
      <c r="K83" s="118">
        <f>'2. PC- Ch'!$H$65</f>
        <v>0</v>
      </c>
      <c r="L83" s="118">
        <f>P10</f>
        <v>0</v>
      </c>
      <c r="M83" s="122">
        <f t="shared" si="9"/>
        <v>0</v>
      </c>
      <c r="N83" s="91"/>
      <c r="O83" s="92"/>
      <c r="P83" s="91"/>
      <c r="V83" s="419"/>
      <c r="X83" s="51"/>
      <c r="Z83" s="52"/>
    </row>
    <row r="84" spans="1:26" x14ac:dyDescent="0.25">
      <c r="A84" s="39" t="s">
        <v>432</v>
      </c>
      <c r="C84" s="663"/>
      <c r="D84" s="2" t="s">
        <v>222</v>
      </c>
      <c r="E84" s="118">
        <f>'2. PC- Ch'!$H$115</f>
        <v>0</v>
      </c>
      <c r="F84" s="118">
        <f>H11</f>
        <v>0</v>
      </c>
      <c r="G84" s="122">
        <f t="shared" si="7"/>
        <v>0</v>
      </c>
      <c r="H84" s="118">
        <f>'2. PC- Ch'!$H$58</f>
        <v>0</v>
      </c>
      <c r="I84" s="118">
        <f>L11</f>
        <v>0</v>
      </c>
      <c r="J84" s="122">
        <f t="shared" si="8"/>
        <v>0</v>
      </c>
      <c r="K84" s="118">
        <f>'2. PC- Ch'!$H$66</f>
        <v>0</v>
      </c>
      <c r="L84" s="118">
        <f>P11</f>
        <v>0</v>
      </c>
      <c r="M84" s="122">
        <f t="shared" si="9"/>
        <v>0</v>
      </c>
      <c r="N84" s="92"/>
      <c r="O84" s="92"/>
      <c r="P84" s="91"/>
      <c r="V84" s="419"/>
      <c r="X84" s="51"/>
      <c r="Z84" s="52"/>
    </row>
    <row r="85" spans="1:26" x14ac:dyDescent="0.25">
      <c r="A85" s="39" t="s">
        <v>433</v>
      </c>
      <c r="C85" s="663"/>
      <c r="D85" s="68" t="s">
        <v>221</v>
      </c>
      <c r="E85" s="118">
        <f>'2. PC- Ch'!$H$116</f>
        <v>0</v>
      </c>
      <c r="F85" s="118">
        <f>H13</f>
        <v>0</v>
      </c>
      <c r="G85" s="122">
        <f t="shared" si="7"/>
        <v>0</v>
      </c>
      <c r="H85" s="118">
        <f>'2. PC- Ch'!$H$59</f>
        <v>0</v>
      </c>
      <c r="I85" s="118">
        <f>L13</f>
        <v>0</v>
      </c>
      <c r="J85" s="122">
        <f t="shared" si="8"/>
        <v>0</v>
      </c>
      <c r="K85" s="118">
        <f>'2. PC- Ch'!$H$67</f>
        <v>0</v>
      </c>
      <c r="L85" s="118">
        <f>P13</f>
        <v>0</v>
      </c>
      <c r="M85" s="122">
        <f t="shared" si="9"/>
        <v>0</v>
      </c>
      <c r="N85" s="92"/>
      <c r="O85" s="92"/>
      <c r="P85" s="91"/>
      <c r="V85" s="419"/>
      <c r="X85" s="51"/>
      <c r="Z85" s="52"/>
    </row>
    <row r="86" spans="1:26" x14ac:dyDescent="0.25">
      <c r="A86" s="39" t="s">
        <v>554</v>
      </c>
      <c r="D86" s="68"/>
      <c r="E86" s="119"/>
      <c r="F86" s="119"/>
      <c r="G86" s="123"/>
      <c r="H86" s="119"/>
      <c r="I86" s="119"/>
      <c r="J86" s="123"/>
      <c r="K86" s="119"/>
      <c r="L86" s="119"/>
      <c r="M86" s="123"/>
      <c r="O86" s="40"/>
      <c r="V86" s="419"/>
      <c r="X86" s="51"/>
      <c r="Z86" s="52"/>
    </row>
    <row r="87" spans="1:26" x14ac:dyDescent="0.25">
      <c r="A87" s="39" t="s">
        <v>434</v>
      </c>
      <c r="D87" s="69" t="s">
        <v>231</v>
      </c>
      <c r="E87" s="118">
        <f>'2. PC- Ch'!$H$119</f>
        <v>9660</v>
      </c>
      <c r="F87" s="118">
        <f>H15</f>
        <v>0</v>
      </c>
      <c r="G87" s="122">
        <f t="shared" si="7"/>
        <v>0</v>
      </c>
      <c r="H87" s="118">
        <f>'2. PC- Ch'!$H$62</f>
        <v>0</v>
      </c>
      <c r="I87" s="118">
        <f>L15</f>
        <v>0</v>
      </c>
      <c r="J87" s="122">
        <f t="shared" ref="J87" si="10">IFERROR(H87/I87,0)</f>
        <v>0</v>
      </c>
      <c r="K87" s="118">
        <f>'2. PC- Ch'!$H$70</f>
        <v>0</v>
      </c>
      <c r="L87" s="118">
        <f>P15</f>
        <v>0</v>
      </c>
      <c r="M87" s="122">
        <f>IFERROR(K87/L87,0)</f>
        <v>0</v>
      </c>
      <c r="N87" s="92"/>
      <c r="O87" s="92"/>
      <c r="P87" s="91"/>
      <c r="V87" s="419"/>
      <c r="X87" s="51"/>
      <c r="Z87" s="52"/>
    </row>
    <row r="88" spans="1:26" x14ac:dyDescent="0.25">
      <c r="A88" s="39" t="s">
        <v>554</v>
      </c>
      <c r="D88" s="69"/>
      <c r="E88" s="119"/>
      <c r="F88" s="119"/>
      <c r="G88" s="123"/>
      <c r="H88" s="119"/>
      <c r="I88" s="119"/>
      <c r="J88" s="123"/>
      <c r="K88" s="119"/>
      <c r="L88" s="119"/>
      <c r="M88" s="123"/>
      <c r="O88" s="40"/>
      <c r="V88" s="419"/>
      <c r="X88" s="51"/>
      <c r="Z88" s="52"/>
    </row>
    <row r="89" spans="1:26" x14ac:dyDescent="0.25">
      <c r="A89" s="39" t="s">
        <v>435</v>
      </c>
      <c r="D89" s="69" t="s">
        <v>230</v>
      </c>
      <c r="E89" s="118">
        <f>'2. PC- Ch'!$H$120</f>
        <v>26220</v>
      </c>
      <c r="F89" s="118">
        <f>H17</f>
        <v>0</v>
      </c>
      <c r="G89" s="122">
        <f t="shared" si="7"/>
        <v>0</v>
      </c>
      <c r="H89" s="118">
        <f>'2. PC- Ch'!$H$63</f>
        <v>0</v>
      </c>
      <c r="I89" s="118">
        <f>L17</f>
        <v>0</v>
      </c>
      <c r="J89" s="122">
        <f t="shared" ref="J89" si="11">IFERROR(H89/I89,0)</f>
        <v>0</v>
      </c>
      <c r="K89" s="118">
        <f>'2. PC- Ch'!$H$71</f>
        <v>0</v>
      </c>
      <c r="L89" s="118">
        <f>P17</f>
        <v>0</v>
      </c>
      <c r="M89" s="122">
        <f>IFERROR(K89/L89,0)</f>
        <v>0</v>
      </c>
      <c r="N89" s="92"/>
      <c r="O89" s="92"/>
      <c r="P89" s="91"/>
      <c r="V89" s="419"/>
      <c r="X89" s="51"/>
      <c r="Z89" s="52"/>
    </row>
    <row r="90" spans="1:26" x14ac:dyDescent="0.25">
      <c r="A90" s="42" t="s">
        <v>554</v>
      </c>
      <c r="D90" s="70" t="s">
        <v>13</v>
      </c>
      <c r="E90" s="120">
        <f>SUM(E82:E85,E87,E89)</f>
        <v>125810</v>
      </c>
      <c r="F90" s="120">
        <f>SUM(F82:F85,F87,F89)</f>
        <v>0</v>
      </c>
      <c r="G90" s="121">
        <f>IFERROR(E90/F90,0)</f>
        <v>0</v>
      </c>
      <c r="H90" s="120">
        <f>SUM(H82:H85,H87,H89)</f>
        <v>0</v>
      </c>
      <c r="I90" s="120">
        <f>SUM(I82:I85,I87,I89)</f>
        <v>0</v>
      </c>
      <c r="J90" s="121">
        <f>IFERROR(H90/I90,0)</f>
        <v>0</v>
      </c>
      <c r="K90" s="120">
        <f>SUM(K82:K85,K87,K89)</f>
        <v>0</v>
      </c>
      <c r="L90" s="120">
        <f>$P$18</f>
        <v>0</v>
      </c>
      <c r="M90" s="121">
        <f>IFERROR(K90/L90,0)</f>
        <v>0</v>
      </c>
      <c r="N90" s="92"/>
      <c r="O90" s="92"/>
      <c r="P90" s="91"/>
      <c r="V90" s="419"/>
      <c r="X90" s="51"/>
      <c r="Z90" s="52"/>
    </row>
    <row r="91" spans="1:26" x14ac:dyDescent="0.25">
      <c r="A91" s="42" t="s">
        <v>554</v>
      </c>
      <c r="E91" s="74"/>
      <c r="F91" s="74"/>
      <c r="G91" s="74"/>
      <c r="H91" s="74"/>
      <c r="I91" s="74"/>
      <c r="J91" s="74"/>
      <c r="K91" s="74"/>
      <c r="L91" s="74"/>
      <c r="M91" s="74"/>
      <c r="N91" s="74"/>
      <c r="O91" s="74"/>
      <c r="P91" s="74"/>
      <c r="V91" s="419"/>
      <c r="X91" s="51"/>
      <c r="Z91" s="52"/>
    </row>
    <row r="92" spans="1:26" ht="28.95" customHeight="1" x14ac:dyDescent="0.25">
      <c r="A92" s="42" t="s">
        <v>554</v>
      </c>
      <c r="E92" s="667" t="s">
        <v>311</v>
      </c>
      <c r="F92" s="667"/>
      <c r="G92" s="667"/>
      <c r="H92" s="667" t="s">
        <v>361</v>
      </c>
      <c r="I92" s="667"/>
      <c r="J92" s="667"/>
      <c r="K92" s="667" t="s">
        <v>740</v>
      </c>
      <c r="L92" s="667"/>
      <c r="M92" s="667"/>
      <c r="N92" s="668" t="s">
        <v>124</v>
      </c>
      <c r="O92" s="669"/>
      <c r="P92" s="670"/>
      <c r="V92" s="419"/>
      <c r="X92" s="51"/>
      <c r="Z92" s="52"/>
    </row>
    <row r="93" spans="1:26" ht="40.799999999999997" x14ac:dyDescent="0.25">
      <c r="A93" s="42" t="s">
        <v>554</v>
      </c>
      <c r="D93" s="71" t="s">
        <v>313</v>
      </c>
      <c r="E93" s="71" t="s">
        <v>149</v>
      </c>
      <c r="F93" s="71" t="s">
        <v>291</v>
      </c>
      <c r="G93" s="71" t="s">
        <v>500</v>
      </c>
      <c r="H93" s="71" t="s">
        <v>149</v>
      </c>
      <c r="I93" s="71" t="s">
        <v>291</v>
      </c>
      <c r="J93" s="71" t="s">
        <v>500</v>
      </c>
      <c r="K93" s="71" t="s">
        <v>149</v>
      </c>
      <c r="L93" s="71" t="s">
        <v>291</v>
      </c>
      <c r="M93" s="71" t="s">
        <v>500</v>
      </c>
      <c r="N93" s="71" t="s">
        <v>149</v>
      </c>
      <c r="O93" s="71" t="s">
        <v>291</v>
      </c>
      <c r="P93" s="71" t="s">
        <v>500</v>
      </c>
      <c r="V93" s="419"/>
      <c r="X93" s="51"/>
      <c r="Z93" s="52"/>
    </row>
    <row r="94" spans="1:26" ht="28.8" customHeight="1" thickBot="1" x14ac:dyDescent="0.3">
      <c r="D94" s="85"/>
      <c r="E94" s="86" t="s">
        <v>586</v>
      </c>
      <c r="F94" s="66" t="s">
        <v>587</v>
      </c>
      <c r="G94" s="93" t="s">
        <v>588</v>
      </c>
      <c r="H94" s="86" t="s">
        <v>589</v>
      </c>
      <c r="I94" s="66" t="s">
        <v>590</v>
      </c>
      <c r="J94" s="93" t="s">
        <v>591</v>
      </c>
      <c r="K94" s="86" t="s">
        <v>592</v>
      </c>
      <c r="L94" s="66" t="s">
        <v>593</v>
      </c>
      <c r="M94" s="93" t="s">
        <v>594</v>
      </c>
      <c r="N94" s="86" t="s">
        <v>595</v>
      </c>
      <c r="O94" s="66" t="s">
        <v>596</v>
      </c>
      <c r="P94" s="86" t="s">
        <v>597</v>
      </c>
      <c r="V94" s="419"/>
      <c r="X94" s="51"/>
      <c r="Z94" s="52"/>
    </row>
    <row r="95" spans="1:26" ht="14.4" thickBot="1" x14ac:dyDescent="0.3">
      <c r="A95" s="42" t="s">
        <v>554</v>
      </c>
      <c r="D95" s="87"/>
      <c r="E95" s="88" t="s">
        <v>236</v>
      </c>
      <c r="F95" s="89" t="s">
        <v>237</v>
      </c>
      <c r="G95" s="90" t="s">
        <v>238</v>
      </c>
      <c r="H95" s="88" t="s">
        <v>236</v>
      </c>
      <c r="I95" s="89" t="s">
        <v>237</v>
      </c>
      <c r="J95" s="90" t="s">
        <v>238</v>
      </c>
      <c r="K95" s="88" t="s">
        <v>236</v>
      </c>
      <c r="L95" s="89" t="s">
        <v>237</v>
      </c>
      <c r="M95" s="90" t="s">
        <v>238</v>
      </c>
      <c r="N95" s="88" t="s">
        <v>236</v>
      </c>
      <c r="O95" s="89" t="s">
        <v>237</v>
      </c>
      <c r="P95" s="90" t="s">
        <v>238</v>
      </c>
      <c r="Q95" s="94"/>
      <c r="V95" s="419"/>
      <c r="X95" s="51"/>
      <c r="Z95" s="52"/>
    </row>
    <row r="96" spans="1:26" ht="20.399999999999999" x14ac:dyDescent="0.25">
      <c r="A96" s="39" t="s">
        <v>436</v>
      </c>
      <c r="C96" s="663" t="s">
        <v>229</v>
      </c>
      <c r="D96" s="2" t="s">
        <v>493</v>
      </c>
      <c r="E96" s="118">
        <f>'2. PC- Ch'!$H$113</f>
        <v>72450</v>
      </c>
      <c r="F96" s="118">
        <f>E9</f>
        <v>0</v>
      </c>
      <c r="G96" s="122">
        <f t="shared" ref="G96:G103" si="12">IFERROR(E96/F96,0)</f>
        <v>0</v>
      </c>
      <c r="H96" s="118">
        <f>'2. PC- Ch'!$H$56</f>
        <v>0</v>
      </c>
      <c r="I96" s="118">
        <f>I9</f>
        <v>0</v>
      </c>
      <c r="J96" s="122">
        <f t="shared" ref="J96:J103" si="13">IFERROR(H96/I96,0)</f>
        <v>0</v>
      </c>
      <c r="K96" s="118">
        <f>'2. PC- Ch'!$H$64</f>
        <v>0</v>
      </c>
      <c r="L96" s="118">
        <f>M9</f>
        <v>0</v>
      </c>
      <c r="M96" s="122">
        <f t="shared" ref="M96:M99" si="14">IFERROR(K96/L96,0)</f>
        <v>0</v>
      </c>
      <c r="N96" s="91"/>
      <c r="O96" s="92"/>
      <c r="P96" s="91"/>
      <c r="V96" s="419"/>
      <c r="X96" s="51"/>
      <c r="Z96" s="52"/>
    </row>
    <row r="97" spans="1:26" ht="30.6" x14ac:dyDescent="0.25">
      <c r="A97" s="39" t="s">
        <v>437</v>
      </c>
      <c r="C97" s="663"/>
      <c r="D97" s="2" t="s">
        <v>496</v>
      </c>
      <c r="E97" s="118">
        <f>'2. PC- Ch'!$H$114</f>
        <v>17480</v>
      </c>
      <c r="F97" s="118">
        <f>E10</f>
        <v>0</v>
      </c>
      <c r="G97" s="122">
        <f t="shared" si="12"/>
        <v>0</v>
      </c>
      <c r="H97" s="118">
        <f>'2. PC- Ch'!$H$57</f>
        <v>0</v>
      </c>
      <c r="I97" s="118">
        <f>I10</f>
        <v>0</v>
      </c>
      <c r="J97" s="122">
        <f t="shared" si="13"/>
        <v>0</v>
      </c>
      <c r="K97" s="118">
        <f>'2. PC- Ch'!$H$65</f>
        <v>0</v>
      </c>
      <c r="L97" s="118">
        <f>M10</f>
        <v>0</v>
      </c>
      <c r="M97" s="122">
        <f t="shared" si="14"/>
        <v>0</v>
      </c>
      <c r="N97" s="91"/>
      <c r="O97" s="92"/>
      <c r="P97" s="91"/>
      <c r="V97" s="419"/>
      <c r="X97" s="51"/>
      <c r="Z97" s="52"/>
    </row>
    <row r="98" spans="1:26" x14ac:dyDescent="0.25">
      <c r="A98" s="39" t="s">
        <v>438</v>
      </c>
      <c r="C98" s="663"/>
      <c r="D98" s="2" t="s">
        <v>222</v>
      </c>
      <c r="E98" s="118">
        <f>'2. PC- Ch'!$H$115</f>
        <v>0</v>
      </c>
      <c r="F98" s="118">
        <f>E11</f>
        <v>0</v>
      </c>
      <c r="G98" s="122">
        <f t="shared" si="12"/>
        <v>0</v>
      </c>
      <c r="H98" s="118">
        <f>'2. PC- Ch'!$H$58</f>
        <v>0</v>
      </c>
      <c r="I98" s="118">
        <f>I11</f>
        <v>0</v>
      </c>
      <c r="J98" s="122">
        <f t="shared" si="13"/>
        <v>0</v>
      </c>
      <c r="K98" s="118">
        <f>'2. PC- Ch'!$H$66</f>
        <v>0</v>
      </c>
      <c r="L98" s="118">
        <f>M11</f>
        <v>0</v>
      </c>
      <c r="M98" s="122">
        <f t="shared" si="14"/>
        <v>0</v>
      </c>
      <c r="N98" s="92"/>
      <c r="O98" s="92"/>
      <c r="P98" s="91"/>
      <c r="V98" s="419"/>
      <c r="X98" s="51"/>
      <c r="Z98" s="52"/>
    </row>
    <row r="99" spans="1:26" x14ac:dyDescent="0.25">
      <c r="A99" s="39" t="s">
        <v>439</v>
      </c>
      <c r="C99" s="663"/>
      <c r="D99" s="68" t="s">
        <v>221</v>
      </c>
      <c r="E99" s="118">
        <f>'2. PC- Ch'!$H$116</f>
        <v>0</v>
      </c>
      <c r="F99" s="118">
        <f>E13</f>
        <v>0</v>
      </c>
      <c r="G99" s="122">
        <f t="shared" si="12"/>
        <v>0</v>
      </c>
      <c r="H99" s="118">
        <f>'2. PC- Ch'!$H$59</f>
        <v>0</v>
      </c>
      <c r="I99" s="118">
        <f>I13</f>
        <v>0</v>
      </c>
      <c r="J99" s="122">
        <f t="shared" si="13"/>
        <v>0</v>
      </c>
      <c r="K99" s="118">
        <f>'2. PC- Ch'!$H$67</f>
        <v>0</v>
      </c>
      <c r="L99" s="118">
        <f>M13</f>
        <v>0</v>
      </c>
      <c r="M99" s="122">
        <f t="shared" si="14"/>
        <v>0</v>
      </c>
      <c r="N99" s="92"/>
      <c r="O99" s="92"/>
      <c r="P99" s="91"/>
      <c r="V99" s="419"/>
      <c r="X99" s="51"/>
      <c r="Z99" s="52"/>
    </row>
    <row r="100" spans="1:26" x14ac:dyDescent="0.25">
      <c r="A100" s="39" t="s">
        <v>554</v>
      </c>
      <c r="D100" s="68"/>
      <c r="E100" s="119"/>
      <c r="F100" s="119"/>
      <c r="G100" s="123"/>
      <c r="H100" s="119"/>
      <c r="I100" s="119"/>
      <c r="J100" s="123"/>
      <c r="K100" s="119"/>
      <c r="L100" s="119"/>
      <c r="M100" s="123"/>
      <c r="O100" s="40"/>
      <c r="V100" s="419"/>
      <c r="X100" s="51"/>
      <c r="Z100" s="52"/>
    </row>
    <row r="101" spans="1:26" x14ac:dyDescent="0.25">
      <c r="A101" s="39" t="s">
        <v>440</v>
      </c>
      <c r="D101" s="69" t="s">
        <v>231</v>
      </c>
      <c r="E101" s="118">
        <f>'2. PC- Ch'!$H$119</f>
        <v>9660</v>
      </c>
      <c r="F101" s="118">
        <f>E15</f>
        <v>0</v>
      </c>
      <c r="G101" s="122">
        <f t="shared" si="12"/>
        <v>0</v>
      </c>
      <c r="H101" s="118">
        <f>'2. PC- Ch'!$H$62</f>
        <v>0</v>
      </c>
      <c r="I101" s="118">
        <f>I15</f>
        <v>0</v>
      </c>
      <c r="J101" s="122">
        <f t="shared" si="13"/>
        <v>0</v>
      </c>
      <c r="K101" s="118">
        <f>'2. PC- Ch'!$H$70</f>
        <v>0</v>
      </c>
      <c r="L101" s="118">
        <f>M15</f>
        <v>0</v>
      </c>
      <c r="M101" s="122">
        <f>IFERROR(K101/L101,0)</f>
        <v>0</v>
      </c>
      <c r="N101" s="92"/>
      <c r="O101" s="92"/>
      <c r="P101" s="91"/>
      <c r="V101" s="419"/>
      <c r="X101" s="51"/>
      <c r="Z101" s="52"/>
    </row>
    <row r="102" spans="1:26" x14ac:dyDescent="0.25">
      <c r="A102" s="39" t="s">
        <v>554</v>
      </c>
      <c r="D102" s="69"/>
      <c r="E102" s="119"/>
      <c r="F102" s="119"/>
      <c r="G102" s="123"/>
      <c r="H102" s="119"/>
      <c r="I102" s="119"/>
      <c r="J102" s="123"/>
      <c r="K102" s="119"/>
      <c r="L102" s="119"/>
      <c r="M102" s="123"/>
      <c r="O102" s="40"/>
      <c r="V102" s="419"/>
      <c r="X102" s="51"/>
      <c r="Z102" s="52"/>
    </row>
    <row r="103" spans="1:26" x14ac:dyDescent="0.25">
      <c r="A103" s="39" t="s">
        <v>441</v>
      </c>
      <c r="D103" s="69" t="s">
        <v>230</v>
      </c>
      <c r="E103" s="118">
        <f>'2. PC- Ch'!$H$120</f>
        <v>26220</v>
      </c>
      <c r="F103" s="118">
        <f>E17</f>
        <v>0</v>
      </c>
      <c r="G103" s="122">
        <f t="shared" si="12"/>
        <v>0</v>
      </c>
      <c r="H103" s="118">
        <f>'2. PC- Ch'!$H$63</f>
        <v>0</v>
      </c>
      <c r="I103" s="118">
        <f>I17</f>
        <v>0</v>
      </c>
      <c r="J103" s="122">
        <f t="shared" si="13"/>
        <v>0</v>
      </c>
      <c r="K103" s="118">
        <f>'2. PC- Ch'!$H$71</f>
        <v>0</v>
      </c>
      <c r="L103" s="118">
        <f>M17</f>
        <v>0</v>
      </c>
      <c r="M103" s="122">
        <f>IFERROR(K103/L103,0)</f>
        <v>0</v>
      </c>
      <c r="N103" s="92"/>
      <c r="O103" s="92"/>
      <c r="P103" s="91"/>
      <c r="V103" s="419"/>
      <c r="X103" s="51"/>
      <c r="Z103" s="52"/>
    </row>
    <row r="104" spans="1:26" x14ac:dyDescent="0.25">
      <c r="A104" s="39" t="s">
        <v>554</v>
      </c>
      <c r="D104" s="70" t="s">
        <v>13</v>
      </c>
      <c r="E104" s="120">
        <f>SUM(E96:E99,E101,E103)</f>
        <v>125810</v>
      </c>
      <c r="F104" s="120">
        <f>SUM(F96:F99,F101,F103)</f>
        <v>0</v>
      </c>
      <c r="G104" s="121">
        <f>IFERROR(E104/F104,0)</f>
        <v>0</v>
      </c>
      <c r="H104" s="120">
        <f>SUM(H96:H99,H101,H103)</f>
        <v>0</v>
      </c>
      <c r="I104" s="120">
        <f>SUM(I96:I99,I101,I103)</f>
        <v>0</v>
      </c>
      <c r="J104" s="121">
        <f>IFERROR(H104/I104,0)</f>
        <v>0</v>
      </c>
      <c r="K104" s="120">
        <f>SUM(K96:K99,K101,K103)</f>
        <v>0</v>
      </c>
      <c r="L104" s="120">
        <f>$M$18</f>
        <v>0</v>
      </c>
      <c r="M104" s="121">
        <f>IFERROR(K104/L104,0)</f>
        <v>0</v>
      </c>
      <c r="N104" s="92"/>
      <c r="O104" s="92"/>
      <c r="P104" s="91"/>
      <c r="V104" s="419"/>
      <c r="X104" s="51"/>
      <c r="Z104" s="52"/>
    </row>
    <row r="105" spans="1:26" x14ac:dyDescent="0.25">
      <c r="A105" s="42" t="s">
        <v>554</v>
      </c>
      <c r="E105" s="74"/>
      <c r="F105" s="74"/>
      <c r="G105" s="74"/>
      <c r="H105" s="74"/>
      <c r="I105" s="74"/>
      <c r="J105" s="74"/>
      <c r="K105" s="74"/>
      <c r="L105" s="74"/>
      <c r="M105" s="74"/>
      <c r="N105" s="74"/>
      <c r="O105" s="74"/>
      <c r="P105" s="74"/>
      <c r="V105" s="419"/>
      <c r="X105" s="51"/>
      <c r="Z105" s="52"/>
    </row>
    <row r="106" spans="1:26" ht="28.95" customHeight="1" x14ac:dyDescent="0.25">
      <c r="A106" s="42" t="s">
        <v>554</v>
      </c>
      <c r="E106" s="667" t="s">
        <v>311</v>
      </c>
      <c r="F106" s="667"/>
      <c r="G106" s="667"/>
      <c r="H106" s="667" t="s">
        <v>361</v>
      </c>
      <c r="I106" s="667"/>
      <c r="J106" s="667"/>
      <c r="K106" s="667" t="s">
        <v>740</v>
      </c>
      <c r="L106" s="667"/>
      <c r="M106" s="667"/>
      <c r="N106" s="668" t="s">
        <v>124</v>
      </c>
      <c r="O106" s="669"/>
      <c r="P106" s="670"/>
      <c r="V106" s="419"/>
      <c r="X106" s="51"/>
      <c r="Z106" s="52"/>
    </row>
    <row r="107" spans="1:26" ht="40.799999999999997" x14ac:dyDescent="0.25">
      <c r="A107" s="42" t="s">
        <v>554</v>
      </c>
      <c r="D107" s="71" t="s">
        <v>312</v>
      </c>
      <c r="E107" s="71" t="s">
        <v>149</v>
      </c>
      <c r="F107" s="71" t="s">
        <v>485</v>
      </c>
      <c r="G107" s="71" t="s">
        <v>501</v>
      </c>
      <c r="H107" s="71" t="s">
        <v>149</v>
      </c>
      <c r="I107" s="71" t="s">
        <v>485</v>
      </c>
      <c r="J107" s="71" t="s">
        <v>501</v>
      </c>
      <c r="K107" s="71" t="s">
        <v>149</v>
      </c>
      <c r="L107" s="71" t="s">
        <v>485</v>
      </c>
      <c r="M107" s="71" t="s">
        <v>501</v>
      </c>
      <c r="N107" s="71" t="s">
        <v>149</v>
      </c>
      <c r="O107" s="71" t="s">
        <v>485</v>
      </c>
      <c r="P107" s="71" t="s">
        <v>501</v>
      </c>
      <c r="V107" s="419"/>
      <c r="X107" s="51"/>
      <c r="Z107" s="52"/>
    </row>
    <row r="108" spans="1:26" ht="33" customHeight="1" thickBot="1" x14ac:dyDescent="0.3">
      <c r="D108" s="85"/>
      <c r="E108" s="86" t="s">
        <v>574</v>
      </c>
      <c r="F108" s="66" t="s">
        <v>575</v>
      </c>
      <c r="G108" s="93" t="s">
        <v>576</v>
      </c>
      <c r="H108" s="86" t="s">
        <v>577</v>
      </c>
      <c r="I108" s="66" t="s">
        <v>578</v>
      </c>
      <c r="J108" s="93" t="s">
        <v>579</v>
      </c>
      <c r="K108" s="86" t="s">
        <v>580</v>
      </c>
      <c r="L108" s="66" t="s">
        <v>581</v>
      </c>
      <c r="M108" s="93" t="s">
        <v>582</v>
      </c>
      <c r="N108" s="86" t="s">
        <v>583</v>
      </c>
      <c r="O108" s="66" t="s">
        <v>584</v>
      </c>
      <c r="P108" s="86" t="s">
        <v>585</v>
      </c>
      <c r="V108" s="419"/>
      <c r="X108" s="51"/>
      <c r="Z108" s="52"/>
    </row>
    <row r="109" spans="1:26" ht="14.4" thickBot="1" x14ac:dyDescent="0.3">
      <c r="A109" s="42" t="s">
        <v>554</v>
      </c>
      <c r="D109" s="87"/>
      <c r="E109" s="88" t="s">
        <v>236</v>
      </c>
      <c r="F109" s="89" t="s">
        <v>237</v>
      </c>
      <c r="G109" s="90" t="s">
        <v>238</v>
      </c>
      <c r="H109" s="88" t="s">
        <v>236</v>
      </c>
      <c r="I109" s="89" t="s">
        <v>237</v>
      </c>
      <c r="J109" s="90" t="s">
        <v>238</v>
      </c>
      <c r="K109" s="88" t="s">
        <v>236</v>
      </c>
      <c r="L109" s="89" t="s">
        <v>237</v>
      </c>
      <c r="M109" s="90" t="s">
        <v>238</v>
      </c>
      <c r="N109" s="88" t="s">
        <v>236</v>
      </c>
      <c r="O109" s="89" t="s">
        <v>237</v>
      </c>
      <c r="P109" s="90" t="s">
        <v>238</v>
      </c>
      <c r="V109" s="419"/>
      <c r="X109" s="51"/>
      <c r="Z109" s="52"/>
    </row>
    <row r="110" spans="1:26" ht="20.399999999999999" x14ac:dyDescent="0.25">
      <c r="A110" s="39" t="s">
        <v>442</v>
      </c>
      <c r="C110" s="663" t="s">
        <v>229</v>
      </c>
      <c r="D110" s="2" t="s">
        <v>493</v>
      </c>
      <c r="E110" s="118">
        <f>'2. PC- Ch'!$H$113</f>
        <v>72450</v>
      </c>
      <c r="F110" s="118">
        <f>F9</f>
        <v>0</v>
      </c>
      <c r="G110" s="122">
        <f t="shared" ref="G110:G117" si="15">IFERROR(E110/F110,0)</f>
        <v>0</v>
      </c>
      <c r="H110" s="118">
        <f>'2. PC- Ch'!$H$56</f>
        <v>0</v>
      </c>
      <c r="I110" s="118">
        <f>J9</f>
        <v>0</v>
      </c>
      <c r="J110" s="122">
        <f t="shared" ref="J110:J117" si="16">IFERROR(H110/I110,0)</f>
        <v>0</v>
      </c>
      <c r="K110" s="118">
        <f>'2. PC- Ch'!$H$64</f>
        <v>0</v>
      </c>
      <c r="L110" s="118">
        <f>N9</f>
        <v>0</v>
      </c>
      <c r="M110" s="122">
        <f t="shared" ref="M110:M113" si="17">IFERROR(K110/L110,0)</f>
        <v>0</v>
      </c>
      <c r="N110" s="91"/>
      <c r="O110" s="92"/>
      <c r="P110" s="91"/>
      <c r="V110" s="419"/>
      <c r="X110" s="51"/>
      <c r="Z110" s="52"/>
    </row>
    <row r="111" spans="1:26" ht="30.6" x14ac:dyDescent="0.25">
      <c r="A111" s="39" t="s">
        <v>443</v>
      </c>
      <c r="C111" s="663"/>
      <c r="D111" s="2" t="s">
        <v>496</v>
      </c>
      <c r="E111" s="118">
        <f>'2. PC- Ch'!$H$114</f>
        <v>17480</v>
      </c>
      <c r="F111" s="118">
        <f>F10</f>
        <v>0</v>
      </c>
      <c r="G111" s="122">
        <f t="shared" si="15"/>
        <v>0</v>
      </c>
      <c r="H111" s="118">
        <f>'2. PC- Ch'!$H$57</f>
        <v>0</v>
      </c>
      <c r="I111" s="118">
        <f>J10</f>
        <v>0</v>
      </c>
      <c r="J111" s="122">
        <f t="shared" si="16"/>
        <v>0</v>
      </c>
      <c r="K111" s="118">
        <f>'2. PC- Ch'!$H$65</f>
        <v>0</v>
      </c>
      <c r="L111" s="118">
        <f>N10</f>
        <v>0</v>
      </c>
      <c r="M111" s="122">
        <f t="shared" si="17"/>
        <v>0</v>
      </c>
      <c r="N111" s="91"/>
      <c r="O111" s="92"/>
      <c r="P111" s="91"/>
      <c r="V111" s="419"/>
      <c r="X111" s="51"/>
      <c r="Z111" s="52"/>
    </row>
    <row r="112" spans="1:26" x14ac:dyDescent="0.25">
      <c r="A112" s="39" t="s">
        <v>444</v>
      </c>
      <c r="C112" s="663"/>
      <c r="D112" s="2" t="s">
        <v>222</v>
      </c>
      <c r="E112" s="118">
        <f>'2. PC- Ch'!$H$115</f>
        <v>0</v>
      </c>
      <c r="F112" s="118">
        <f>F11</f>
        <v>0</v>
      </c>
      <c r="G112" s="122">
        <f t="shared" si="15"/>
        <v>0</v>
      </c>
      <c r="H112" s="118">
        <f>'2. PC- Ch'!$H$58</f>
        <v>0</v>
      </c>
      <c r="I112" s="118">
        <f>J11</f>
        <v>0</v>
      </c>
      <c r="J112" s="122">
        <f t="shared" si="16"/>
        <v>0</v>
      </c>
      <c r="K112" s="118">
        <f>'2. PC- Ch'!$H$66</f>
        <v>0</v>
      </c>
      <c r="L112" s="118">
        <f>N11</f>
        <v>0</v>
      </c>
      <c r="M112" s="122">
        <f t="shared" si="17"/>
        <v>0</v>
      </c>
      <c r="N112" s="92"/>
      <c r="O112" s="92"/>
      <c r="P112" s="91"/>
      <c r="V112" s="419"/>
      <c r="X112" s="51"/>
      <c r="Z112" s="52"/>
    </row>
    <row r="113" spans="1:26" x14ac:dyDescent="0.25">
      <c r="A113" s="39" t="s">
        <v>445</v>
      </c>
      <c r="C113" s="663"/>
      <c r="D113" s="68" t="s">
        <v>221</v>
      </c>
      <c r="E113" s="118">
        <f>'2. PC- Ch'!$H$116</f>
        <v>0</v>
      </c>
      <c r="F113" s="118">
        <f>F13</f>
        <v>0</v>
      </c>
      <c r="G113" s="122">
        <f t="shared" si="15"/>
        <v>0</v>
      </c>
      <c r="H113" s="118">
        <f>'2. PC- Ch'!$H$59</f>
        <v>0</v>
      </c>
      <c r="I113" s="118">
        <f t="shared" ref="I113" si="18">J13</f>
        <v>0</v>
      </c>
      <c r="J113" s="122">
        <f t="shared" si="16"/>
        <v>0</v>
      </c>
      <c r="K113" s="118">
        <f>'2. PC- Ch'!$H$67</f>
        <v>0</v>
      </c>
      <c r="L113" s="118">
        <f>N13</f>
        <v>0</v>
      </c>
      <c r="M113" s="122">
        <f t="shared" si="17"/>
        <v>0</v>
      </c>
      <c r="N113" s="92"/>
      <c r="O113" s="92"/>
      <c r="P113" s="91"/>
      <c r="V113" s="419"/>
      <c r="X113" s="51"/>
      <c r="Z113" s="52"/>
    </row>
    <row r="114" spans="1:26" x14ac:dyDescent="0.25">
      <c r="A114" s="39" t="s">
        <v>554</v>
      </c>
      <c r="D114" s="68"/>
      <c r="E114" s="119"/>
      <c r="F114" s="119"/>
      <c r="G114" s="123"/>
      <c r="H114" s="119"/>
      <c r="I114" s="119"/>
      <c r="J114" s="123"/>
      <c r="K114" s="119"/>
      <c r="L114" s="119"/>
      <c r="M114" s="123"/>
      <c r="O114" s="40"/>
      <c r="V114" s="419"/>
      <c r="X114" s="51"/>
      <c r="Z114" s="52"/>
    </row>
    <row r="115" spans="1:26" x14ac:dyDescent="0.25">
      <c r="A115" s="39" t="s">
        <v>446</v>
      </c>
      <c r="D115" s="69" t="s">
        <v>231</v>
      </c>
      <c r="E115" s="118">
        <f>'2. PC- Ch'!$H$119</f>
        <v>9660</v>
      </c>
      <c r="F115" s="118">
        <f>F15</f>
        <v>0</v>
      </c>
      <c r="G115" s="122">
        <f t="shared" si="15"/>
        <v>0</v>
      </c>
      <c r="H115" s="118">
        <f>'2. PC- Ch'!$H$62</f>
        <v>0</v>
      </c>
      <c r="I115" s="118">
        <f>J15</f>
        <v>0</v>
      </c>
      <c r="J115" s="122">
        <f t="shared" si="16"/>
        <v>0</v>
      </c>
      <c r="K115" s="118">
        <f>'2. PC- Ch'!$H$70</f>
        <v>0</v>
      </c>
      <c r="L115" s="118">
        <f>N15</f>
        <v>0</v>
      </c>
      <c r="M115" s="122">
        <f>IFERROR(K115/L115,0)</f>
        <v>0</v>
      </c>
      <c r="N115" s="92"/>
      <c r="O115" s="92"/>
      <c r="P115" s="91"/>
      <c r="V115" s="419"/>
      <c r="X115" s="51"/>
      <c r="Z115" s="52"/>
    </row>
    <row r="116" spans="1:26" x14ac:dyDescent="0.25">
      <c r="A116" s="39" t="s">
        <v>554</v>
      </c>
      <c r="D116" s="69"/>
      <c r="E116" s="119"/>
      <c r="F116" s="119"/>
      <c r="G116" s="123"/>
      <c r="H116" s="119"/>
      <c r="I116" s="119"/>
      <c r="J116" s="123"/>
      <c r="K116" s="119"/>
      <c r="L116" s="119"/>
      <c r="M116" s="123"/>
      <c r="O116" s="40"/>
      <c r="V116" s="419"/>
      <c r="X116" s="51"/>
      <c r="Z116" s="52"/>
    </row>
    <row r="117" spans="1:26" x14ac:dyDescent="0.25">
      <c r="A117" s="39" t="s">
        <v>447</v>
      </c>
      <c r="D117" s="69" t="s">
        <v>230</v>
      </c>
      <c r="E117" s="118">
        <f>'2. PC- Ch'!$H$120</f>
        <v>26220</v>
      </c>
      <c r="F117" s="118">
        <f>F17</f>
        <v>0</v>
      </c>
      <c r="G117" s="122">
        <f t="shared" si="15"/>
        <v>0</v>
      </c>
      <c r="H117" s="118">
        <f>'2. PC- Ch'!$H$63</f>
        <v>0</v>
      </c>
      <c r="I117" s="118">
        <f>J17</f>
        <v>0</v>
      </c>
      <c r="J117" s="122">
        <f t="shared" si="16"/>
        <v>0</v>
      </c>
      <c r="K117" s="118">
        <f>'2. PC- Ch'!$H$71</f>
        <v>0</v>
      </c>
      <c r="L117" s="118">
        <f>N17</f>
        <v>0</v>
      </c>
      <c r="M117" s="122">
        <f>IFERROR(K117/L117,0)</f>
        <v>0</v>
      </c>
      <c r="N117" s="92"/>
      <c r="O117" s="92"/>
      <c r="P117" s="91"/>
      <c r="V117" s="419"/>
      <c r="X117" s="51"/>
      <c r="Z117" s="52"/>
    </row>
    <row r="118" spans="1:26" ht="14.4" thickBot="1" x14ac:dyDescent="0.3">
      <c r="A118" s="18" t="s">
        <v>240</v>
      </c>
      <c r="D118" s="70" t="s">
        <v>13</v>
      </c>
      <c r="E118" s="120">
        <f>SUM(E110:E113,E115,E117)</f>
        <v>125810</v>
      </c>
      <c r="F118" s="120">
        <f>SUM(F110:F113,F115,F117)</f>
        <v>0</v>
      </c>
      <c r="G118" s="121">
        <f>IFERROR(E118/F118,0)</f>
        <v>0</v>
      </c>
      <c r="H118" s="120">
        <f>SUM(H110:H113,H115,H117)</f>
        <v>0</v>
      </c>
      <c r="I118" s="120">
        <f>SUM(I110:I113,I115,I117)</f>
        <v>0</v>
      </c>
      <c r="J118" s="121">
        <f>IFERROR(H118/I118,0)</f>
        <v>0</v>
      </c>
      <c r="K118" s="120">
        <f>SUM(K110:K113,K115,K117)</f>
        <v>0</v>
      </c>
      <c r="L118" s="120">
        <f>$N$18</f>
        <v>0</v>
      </c>
      <c r="M118" s="121">
        <f>IFERROR(K118/L118,0)</f>
        <v>0</v>
      </c>
      <c r="N118" s="92"/>
      <c r="O118" s="92"/>
      <c r="P118" s="91"/>
      <c r="V118" s="423"/>
      <c r="X118" s="95"/>
      <c r="Y118" s="96"/>
      <c r="Z118" s="97"/>
    </row>
    <row r="119" spans="1:26" x14ac:dyDescent="0.25">
      <c r="E119" s="74"/>
      <c r="F119" s="74"/>
      <c r="G119" s="74"/>
      <c r="H119" s="74"/>
      <c r="I119" s="74"/>
      <c r="J119" s="74"/>
      <c r="K119" s="74"/>
      <c r="L119" s="74"/>
      <c r="M119" s="74"/>
      <c r="N119" s="74"/>
      <c r="O119" s="74"/>
      <c r="P119" s="74"/>
    </row>
  </sheetData>
  <sheetProtection selectLockedCells="1"/>
  <mergeCells count="31">
    <mergeCell ref="C2:T2"/>
    <mergeCell ref="X2:Z3"/>
    <mergeCell ref="C4:T4"/>
    <mergeCell ref="E6:H6"/>
    <mergeCell ref="I6:L6"/>
    <mergeCell ref="M6:P6"/>
    <mergeCell ref="Q6:T6"/>
    <mergeCell ref="C82:C85"/>
    <mergeCell ref="C9:C13"/>
    <mergeCell ref="C22:C25"/>
    <mergeCell ref="C32:T32"/>
    <mergeCell ref="C62:T62"/>
    <mergeCell ref="E64:G64"/>
    <mergeCell ref="H64:J64"/>
    <mergeCell ref="K64:M64"/>
    <mergeCell ref="N64:P64"/>
    <mergeCell ref="C68:C71"/>
    <mergeCell ref="E78:G78"/>
    <mergeCell ref="H78:J78"/>
    <mergeCell ref="K78:M78"/>
    <mergeCell ref="N78:P78"/>
    <mergeCell ref="C110:C113"/>
    <mergeCell ref="E92:G92"/>
    <mergeCell ref="H92:J92"/>
    <mergeCell ref="K92:M92"/>
    <mergeCell ref="N92:P92"/>
    <mergeCell ref="C96:C99"/>
    <mergeCell ref="E106:G106"/>
    <mergeCell ref="H106:J106"/>
    <mergeCell ref="K106:M106"/>
    <mergeCell ref="N106:P106"/>
  </mergeCells>
  <conditionalFormatting sqref="E22:E25">
    <cfRule type="cellIs" dxfId="43" priority="61" stopIfTrue="1" operator="notBetween">
      <formula>-1</formula>
      <formula>1</formula>
    </cfRule>
  </conditionalFormatting>
  <conditionalFormatting sqref="E36:E38">
    <cfRule type="cellIs" dxfId="42" priority="54" operator="lessThan">
      <formula>0</formula>
    </cfRule>
  </conditionalFormatting>
  <conditionalFormatting sqref="E49:E50">
    <cfRule type="cellIs" dxfId="41" priority="31" operator="lessThan">
      <formula>0</formula>
    </cfRule>
  </conditionalFormatting>
  <conditionalFormatting sqref="E54:E55 E56:F56">
    <cfRule type="cellIs" dxfId="40" priority="57" operator="lessThan">
      <formula>0</formula>
    </cfRule>
  </conditionalFormatting>
  <conditionalFormatting sqref="E59">
    <cfRule type="cellIs" priority="30" operator="lessThanOrEqual">
      <formula>0</formula>
    </cfRule>
  </conditionalFormatting>
  <conditionalFormatting sqref="E22:F25">
    <cfRule type="cellIs" dxfId="39" priority="64" operator="lessThan">
      <formula>0</formula>
    </cfRule>
  </conditionalFormatting>
  <conditionalFormatting sqref="E27:F27">
    <cfRule type="cellIs" dxfId="38" priority="26" operator="lessThan">
      <formula>0</formula>
    </cfRule>
  </conditionalFormatting>
  <conditionalFormatting sqref="E29:F29">
    <cfRule type="cellIs" dxfId="37" priority="25" operator="lessThan">
      <formula>0</formula>
    </cfRule>
  </conditionalFormatting>
  <conditionalFormatting sqref="E42:G47">
    <cfRule type="cellIs" dxfId="36" priority="65" operator="lessThan">
      <formula>0</formula>
    </cfRule>
  </conditionalFormatting>
  <conditionalFormatting sqref="G68:G71 J68:J71 M68:M71 G73 J73 M73 G75 J75 M75 G82:G85 J82:J85 M82:M85 G87 J87 M87 G89 J89 M89">
    <cfRule type="expression" dxfId="35" priority="49">
      <formula>AND(G68&gt;0,G68&lt;15000)</formula>
    </cfRule>
  </conditionalFormatting>
  <conditionalFormatting sqref="G68:G71 J68:J71 M68:M71 G82:G85 J82:J85">
    <cfRule type="cellIs" dxfId="34" priority="39" operator="greaterThan">
      <formula>80000</formula>
    </cfRule>
  </conditionalFormatting>
  <conditionalFormatting sqref="G73 J73 M73 G75 J75 M75 G87 J87 M87 G89 J89 M89">
    <cfRule type="cellIs" dxfId="33" priority="48" operator="greaterThan">
      <formula>100000</formula>
    </cfRule>
  </conditionalFormatting>
  <conditionalFormatting sqref="G96:G99 J96:J99 G101 J101 G103 J103 G110:G113 J110:J113 G115 J115 G117 J117">
    <cfRule type="expression" dxfId="32" priority="45">
      <formula>AND(G96&gt;0,G96&lt;10)</formula>
    </cfRule>
  </conditionalFormatting>
  <conditionalFormatting sqref="G96:G99 J96:J99 G110:G113 J110:J113">
    <cfRule type="cellIs" dxfId="31" priority="44" operator="greaterThan">
      <formula>50</formula>
    </cfRule>
  </conditionalFormatting>
  <conditionalFormatting sqref="G101 J101 G103 J103 G115 J115 G117 J117">
    <cfRule type="cellIs" dxfId="30" priority="38" operator="greaterThan">
      <formula>60</formula>
    </cfRule>
  </conditionalFormatting>
  <conditionalFormatting sqref="J104">
    <cfRule type="expression" dxfId="29" priority="43">
      <formula>AND(J104&gt;0,J104&lt;15000)</formula>
    </cfRule>
    <cfRule type="cellIs" dxfId="28" priority="42" operator="greaterThan">
      <formula>80000</formula>
    </cfRule>
  </conditionalFormatting>
  <conditionalFormatting sqref="M73">
    <cfRule type="cellIs" dxfId="27" priority="24" operator="greaterThan">
      <formula>80000</formula>
    </cfRule>
  </conditionalFormatting>
  <conditionalFormatting sqref="M75">
    <cfRule type="cellIs" dxfId="26" priority="23" operator="greaterThan">
      <formula>80000</formula>
    </cfRule>
  </conditionalFormatting>
  <conditionalFormatting sqref="M82:M85">
    <cfRule type="cellIs" dxfId="25" priority="22" operator="greaterThan">
      <formula>100000</formula>
    </cfRule>
    <cfRule type="cellIs" dxfId="24" priority="21" operator="greaterThan">
      <formula>80000</formula>
    </cfRule>
  </conditionalFormatting>
  <conditionalFormatting sqref="M87">
    <cfRule type="cellIs" dxfId="23" priority="20" operator="greaterThan">
      <formula>80000</formula>
    </cfRule>
  </conditionalFormatting>
  <conditionalFormatting sqref="M89">
    <cfRule type="cellIs" dxfId="22" priority="19" operator="greaterThan">
      <formula>80000</formula>
    </cfRule>
  </conditionalFormatting>
  <conditionalFormatting sqref="M96:M99">
    <cfRule type="expression" dxfId="21" priority="18">
      <formula>AND(M96&gt;0,M96&lt;15000)</formula>
    </cfRule>
    <cfRule type="cellIs" dxfId="20" priority="17" operator="greaterThan">
      <formula>100000</formula>
    </cfRule>
    <cfRule type="cellIs" dxfId="19" priority="16" operator="greaterThan">
      <formula>80000</formula>
    </cfRule>
  </conditionalFormatting>
  <conditionalFormatting sqref="M101">
    <cfRule type="expression" dxfId="18" priority="15">
      <formula>AND(M101&gt;0,M101&lt;15000)</formula>
    </cfRule>
    <cfRule type="cellIs" dxfId="17" priority="14" operator="greaterThan">
      <formula>100000</formula>
    </cfRule>
    <cfRule type="cellIs" dxfId="16" priority="13" operator="greaterThan">
      <formula>80000</formula>
    </cfRule>
  </conditionalFormatting>
  <conditionalFormatting sqref="M103">
    <cfRule type="cellIs" dxfId="15" priority="11" operator="greaterThan">
      <formula>100000</formula>
    </cfRule>
    <cfRule type="expression" dxfId="14" priority="12">
      <formula>AND(M103&gt;0,M103&lt;15000)</formula>
    </cfRule>
    <cfRule type="cellIs" dxfId="13" priority="10" operator="greaterThan">
      <formula>80000</formula>
    </cfRule>
  </conditionalFormatting>
  <conditionalFormatting sqref="M110:M113">
    <cfRule type="expression" dxfId="12" priority="9">
      <formula>AND(M110&gt;0,M110&lt;15000)</formula>
    </cfRule>
    <cfRule type="cellIs" dxfId="11" priority="8" operator="greaterThan">
      <formula>100000</formula>
    </cfRule>
    <cfRule type="cellIs" dxfId="10" priority="7" operator="greaterThan">
      <formula>80000</formula>
    </cfRule>
  </conditionalFormatting>
  <conditionalFormatting sqref="M115">
    <cfRule type="cellIs" dxfId="9" priority="4" operator="greaterThan">
      <formula>80000</formula>
    </cfRule>
    <cfRule type="expression" dxfId="8" priority="6">
      <formula>AND(M115&gt;0,M115&lt;15000)</formula>
    </cfRule>
    <cfRule type="cellIs" dxfId="7" priority="5" operator="greaterThan">
      <formula>100000</formula>
    </cfRule>
  </conditionalFormatting>
  <conditionalFormatting sqref="M117">
    <cfRule type="cellIs" dxfId="6" priority="2" operator="greaterThan">
      <formula>100000</formula>
    </cfRule>
    <cfRule type="expression" dxfId="5" priority="3">
      <formula>AND(M117&gt;0,M117&lt;15000)</formula>
    </cfRule>
    <cfRule type="cellIs" dxfId="4" priority="1" operator="greaterThan">
      <formula>80000</formula>
    </cfRule>
  </conditionalFormatting>
  <conditionalFormatting sqref="V3">
    <cfRule type="cellIs" dxfId="3" priority="46" stopIfTrue="1" operator="equal">
      <formula>"OK"</formula>
    </cfRule>
    <cfRule type="cellIs" dxfId="2" priority="47" stopIfTrue="1" operator="notEqual">
      <formula>"OK"</formula>
    </cfRule>
  </conditionalFormatting>
  <conditionalFormatting sqref="Y1:Y1048576">
    <cfRule type="cellIs" dxfId="1" priority="36" operator="equal">
      <formula>"Incomplet"</formula>
    </cfRule>
    <cfRule type="cellIs" dxfId="0" priority="37" operator="equal">
      <formula>"OK"</formula>
    </cfRule>
  </conditionalFormatting>
  <dataValidations count="4">
    <dataValidation type="time" allowBlank="1" showInputMessage="1" showErrorMessage="1" sqref="E54:E55" xr:uid="{3FD610AE-F4CB-468F-967E-33663305D1FB}">
      <formula1>0</formula1>
      <formula2>0.999988425925926</formula2>
    </dataValidation>
    <dataValidation type="decimal" operator="lessThanOrEqual" allowBlank="1" showInputMessage="1" showErrorMessage="1" sqref="E59" xr:uid="{52B4F470-AAB6-4D80-8417-C996B60AB37E}">
      <formula1>0</formula1>
    </dataValidation>
    <dataValidation type="decimal" operator="greaterThanOrEqual" allowBlank="1" showInputMessage="1" showErrorMessage="1" sqref="E118:M118 F48:G48 E30:J30 E104:M104 E90:M90 E42:G47 E76:M76 E36:E38 F27 E18:T18 F22:F25 F29" xr:uid="{25F23D5D-66B2-4C3F-9F11-981749DCD921}">
      <formula1>0</formula1>
    </dataValidation>
    <dataValidation type="decimal" allowBlank="1" showInputMessage="1" showErrorMessage="1" sqref="E9:T13 E15:T15 E17:T17 G27:J27 G22:J25 G29:J29" xr:uid="{158DB151-49DD-45F0-8EEC-7EEBE52E854D}">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21" fitToHeight="5" orientation="portrait" r:id="rId1"/>
  <ignoredErrors>
    <ignoredError sqref="G26 G28" unlockedFormula="1"/>
  </ignoredErrors>
  <drawing r:id="rId2"/>
  <legacyDrawing r:id="rId3"/>
</worksheet>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1. DA</vt:lpstr>
      <vt:lpstr>2. PC- Ch</vt:lpstr>
      <vt:lpstr>2. PC - Pdt</vt:lpstr>
      <vt:lpstr>2. CB</vt:lpstr>
      <vt:lpstr>3.SA</vt:lpstr>
      <vt:lpstr>4. ETP</vt:lpstr>
      <vt:lpstr>5.Ctrl</vt:lpstr>
      <vt:lpstr>4. ETP old</vt:lpstr>
      <vt:lpstr>import_charges</vt:lpstr>
      <vt:lpstr>import_credit_bail</vt:lpstr>
      <vt:lpstr>import_finess</vt:lpstr>
      <vt:lpstr>import_sections</vt:lpstr>
      <vt:lpstr>TOT_H</vt:lpstr>
      <vt:lpstr>'2. PC - Pdt'!Zone_d_impression</vt:lpstr>
      <vt:lpstr>'2. PC- Ch'!Zone_d_impression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Guilhem ITIER</dc:creator>
  <cp:lastModifiedBy>Isaure REPPELIN</cp:lastModifiedBy>
  <cp:lastPrinted>2026-02-26T15:35:43Z</cp:lastPrinted>
  <dcterms:created xsi:type="dcterms:W3CDTF">2025-07-15T09:06:37Z</dcterms:created>
  <dcterms:modified xsi:type="dcterms:W3CDTF">2026-06-08T13:40:20Z</dcterms:modified>
</cp:coreProperties>
</file>